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 activeTab="9"/>
  </bookViews>
  <sheets>
    <sheet name="RELATÓRIO GERAL" sheetId="1" r:id="rId1"/>
    <sheet name="VA" sheetId="2" r:id="rId2"/>
    <sheet name="IPM" sheetId="3" r:id="rId3"/>
    <sheet name="ICMS" sheetId="4" r:id="rId4"/>
    <sheet name="ITR" sheetId="5" r:id="rId5"/>
    <sheet name="FPM" sheetId="6" r:id="rId6"/>
    <sheet name="IPVA" sheetId="7" r:id="rId7"/>
    <sheet name="Plan8" sheetId="8" state="hidden" r:id="rId8"/>
    <sheet name="TRIB MUNIC" sheetId="9" r:id="rId9"/>
    <sheet name="MOV ECONÔMICO" sheetId="10" r:id="rId10"/>
    <sheet name="NPR" sheetId="11" r:id="rId11"/>
  </sheets>
  <definedNames>
    <definedName name="_xlnm.Print_Area" localSheetId="9">'MOV ECONÔMICO'!$A$1:$K$80</definedName>
  </definedNames>
  <calcPr calcId="124519"/>
</workbook>
</file>

<file path=xl/calcChain.xml><?xml version="1.0" encoding="utf-8"?>
<calcChain xmlns="http://schemas.openxmlformats.org/spreadsheetml/2006/main">
  <c r="I56" i="10"/>
  <c r="I38"/>
  <c r="G38"/>
  <c r="I37"/>
  <c r="I55"/>
  <c r="H80"/>
  <c r="I79"/>
  <c r="I78"/>
  <c r="I77"/>
  <c r="I76"/>
  <c r="I75"/>
  <c r="I74"/>
  <c r="I73"/>
  <c r="I72"/>
  <c r="I71"/>
  <c r="I70"/>
  <c r="I69"/>
  <c r="I68"/>
  <c r="I54"/>
  <c r="I53"/>
  <c r="I52"/>
  <c r="I36"/>
  <c r="I35"/>
  <c r="K8"/>
  <c r="I29"/>
  <c r="I28"/>
  <c r="I27"/>
  <c r="I26"/>
  <c r="I25"/>
  <c r="I24"/>
  <c r="I23"/>
  <c r="I22"/>
  <c r="I21"/>
  <c r="I20"/>
  <c r="I19"/>
  <c r="I18"/>
  <c r="H30"/>
  <c r="E8" i="2"/>
  <c r="E9" i="1"/>
  <c r="M9"/>
  <c r="G15" i="7"/>
  <c r="H15"/>
  <c r="H14"/>
  <c r="H13"/>
  <c r="H12"/>
  <c r="H11"/>
  <c r="H10"/>
  <c r="H9"/>
  <c r="H8"/>
  <c r="H7"/>
  <c r="H6"/>
  <c r="H5"/>
  <c r="H4"/>
  <c r="H3"/>
  <c r="G15" i="6"/>
  <c r="H15" s="1"/>
  <c r="H14"/>
  <c r="H13"/>
  <c r="H12"/>
  <c r="H11"/>
  <c r="H10"/>
  <c r="H9"/>
  <c r="H8"/>
  <c r="H7"/>
  <c r="H6"/>
  <c r="H5"/>
  <c r="H4"/>
  <c r="H3"/>
  <c r="G15" i="5"/>
  <c r="H15" s="1"/>
  <c r="H14"/>
  <c r="H13"/>
  <c r="H12"/>
  <c r="H11"/>
  <c r="H10"/>
  <c r="H9"/>
  <c r="H8"/>
  <c r="H7"/>
  <c r="H6"/>
  <c r="H5"/>
  <c r="H4"/>
  <c r="H3"/>
  <c r="H15" i="4"/>
  <c r="I15" s="1"/>
  <c r="I14"/>
  <c r="I13"/>
  <c r="I12"/>
  <c r="I11"/>
  <c r="I10"/>
  <c r="I9"/>
  <c r="I8"/>
  <c r="I7"/>
  <c r="I6"/>
  <c r="I5"/>
  <c r="I4"/>
  <c r="I3"/>
  <c r="T46" i="10"/>
  <c r="P46"/>
  <c r="F80"/>
  <c r="D80"/>
  <c r="C80"/>
  <c r="G79"/>
  <c r="E79"/>
  <c r="G78"/>
  <c r="E78"/>
  <c r="G77"/>
  <c r="E77"/>
  <c r="G76"/>
  <c r="E76"/>
  <c r="G75"/>
  <c r="E75"/>
  <c r="G74"/>
  <c r="E74"/>
  <c r="G73"/>
  <c r="E73"/>
  <c r="G72"/>
  <c r="E72"/>
  <c r="G71"/>
  <c r="E71"/>
  <c r="G70"/>
  <c r="E70"/>
  <c r="G69"/>
  <c r="E69"/>
  <c r="G68"/>
  <c r="E68"/>
  <c r="F64"/>
  <c r="D64"/>
  <c r="C64"/>
  <c r="G63"/>
  <c r="E63"/>
  <c r="G62"/>
  <c r="E62"/>
  <c r="G61"/>
  <c r="E61"/>
  <c r="G60"/>
  <c r="E60"/>
  <c r="G59"/>
  <c r="E59"/>
  <c r="G58"/>
  <c r="E58"/>
  <c r="G57"/>
  <c r="E57"/>
  <c r="G56"/>
  <c r="E56"/>
  <c r="G55"/>
  <c r="E55"/>
  <c r="G54"/>
  <c r="E54"/>
  <c r="G53"/>
  <c r="E53"/>
  <c r="G52"/>
  <c r="E52"/>
  <c r="F47"/>
  <c r="D47"/>
  <c r="C47"/>
  <c r="G46"/>
  <c r="E46"/>
  <c r="G45"/>
  <c r="E45"/>
  <c r="G44"/>
  <c r="E44"/>
  <c r="G43"/>
  <c r="E43"/>
  <c r="G42"/>
  <c r="E42"/>
  <c r="G41"/>
  <c r="E41"/>
  <c r="G40"/>
  <c r="E40"/>
  <c r="G39"/>
  <c r="E39"/>
  <c r="E38"/>
  <c r="G37"/>
  <c r="E37"/>
  <c r="G36"/>
  <c r="E36"/>
  <c r="G35"/>
  <c r="E35"/>
  <c r="E18"/>
  <c r="G18"/>
  <c r="E19"/>
  <c r="G19"/>
  <c r="E20"/>
  <c r="G20"/>
  <c r="E21"/>
  <c r="G21"/>
  <c r="E22"/>
  <c r="G22"/>
  <c r="E23"/>
  <c r="G23"/>
  <c r="E24"/>
  <c r="G24"/>
  <c r="E25"/>
  <c r="G25"/>
  <c r="E26"/>
  <c r="G26"/>
  <c r="E27"/>
  <c r="G27"/>
  <c r="E28"/>
  <c r="G28"/>
  <c r="E29"/>
  <c r="G29"/>
  <c r="C30"/>
  <c r="D30"/>
  <c r="F30"/>
  <c r="I7" i="11"/>
  <c r="E7"/>
  <c r="I6"/>
  <c r="E6"/>
  <c r="I5"/>
  <c r="E5"/>
  <c r="I4"/>
  <c r="E4"/>
  <c r="I3"/>
  <c r="E3"/>
  <c r="K8" i="1"/>
  <c r="D7"/>
  <c r="D6"/>
  <c r="D5"/>
  <c r="E5"/>
  <c r="B5"/>
  <c r="B15" i="4"/>
  <c r="G5" i="1" s="1"/>
  <c r="K7" i="2"/>
  <c r="B8" i="1" s="1"/>
  <c r="K14" i="10"/>
  <c r="J7"/>
  <c r="I7"/>
  <c r="H7"/>
  <c r="G7"/>
  <c r="F7"/>
  <c r="E7"/>
  <c r="D7"/>
  <c r="C7"/>
  <c r="B7"/>
  <c r="K6"/>
  <c r="K5"/>
  <c r="K4"/>
  <c r="K3" i="3"/>
  <c r="K5" i="2"/>
  <c r="K4"/>
  <c r="K6"/>
  <c r="K8" s="1"/>
  <c r="K30" i="9"/>
  <c r="K29"/>
  <c r="K28"/>
  <c r="K27"/>
  <c r="K26"/>
  <c r="K22"/>
  <c r="K21"/>
  <c r="K20"/>
  <c r="K19"/>
  <c r="K18"/>
  <c r="E15"/>
  <c r="E14"/>
  <c r="E13"/>
  <c r="E12"/>
  <c r="E11"/>
  <c r="B11"/>
  <c r="E7"/>
  <c r="E6"/>
  <c r="E5"/>
  <c r="I8" i="2"/>
  <c r="H8"/>
  <c r="G8"/>
  <c r="F8"/>
  <c r="D8"/>
  <c r="C8"/>
  <c r="B8"/>
  <c r="J8"/>
  <c r="G4" i="4"/>
  <c r="G5"/>
  <c r="G6"/>
  <c r="G7"/>
  <c r="G8"/>
  <c r="G9"/>
  <c r="G10"/>
  <c r="G11"/>
  <c r="G12"/>
  <c r="G13"/>
  <c r="G14"/>
  <c r="G3"/>
  <c r="E4"/>
  <c r="E5"/>
  <c r="E6"/>
  <c r="E7"/>
  <c r="E8"/>
  <c r="E9"/>
  <c r="E10"/>
  <c r="E11"/>
  <c r="E12"/>
  <c r="E13"/>
  <c r="E14"/>
  <c r="E3"/>
  <c r="F4" i="5"/>
  <c r="F5"/>
  <c r="F7"/>
  <c r="F8"/>
  <c r="F9"/>
  <c r="F10"/>
  <c r="F11"/>
  <c r="F12"/>
  <c r="F13"/>
  <c r="F14"/>
  <c r="F3"/>
  <c r="D4"/>
  <c r="D5"/>
  <c r="D6"/>
  <c r="D7"/>
  <c r="D8"/>
  <c r="D9"/>
  <c r="D10"/>
  <c r="D11"/>
  <c r="D12"/>
  <c r="D13"/>
  <c r="D14"/>
  <c r="D3"/>
  <c r="F4" i="7"/>
  <c r="F5"/>
  <c r="F6"/>
  <c r="F7"/>
  <c r="F8"/>
  <c r="F9"/>
  <c r="F10"/>
  <c r="F11"/>
  <c r="F12"/>
  <c r="F13"/>
  <c r="F14"/>
  <c r="F3"/>
  <c r="D4"/>
  <c r="D5"/>
  <c r="D6"/>
  <c r="D7"/>
  <c r="D8"/>
  <c r="D9"/>
  <c r="D10"/>
  <c r="D11"/>
  <c r="D12"/>
  <c r="D13"/>
  <c r="D14"/>
  <c r="D15"/>
  <c r="D3"/>
  <c r="E15"/>
  <c r="F15" s="1"/>
  <c r="D15" i="6"/>
  <c r="D4"/>
  <c r="D5"/>
  <c r="D6"/>
  <c r="D7"/>
  <c r="D8"/>
  <c r="D9"/>
  <c r="D10"/>
  <c r="D11"/>
  <c r="D12"/>
  <c r="D13"/>
  <c r="D14"/>
  <c r="D3"/>
  <c r="F4"/>
  <c r="F5"/>
  <c r="F6"/>
  <c r="F7"/>
  <c r="F8"/>
  <c r="F9"/>
  <c r="F10"/>
  <c r="F11"/>
  <c r="F12"/>
  <c r="F13"/>
  <c r="F14"/>
  <c r="F3"/>
  <c r="E15"/>
  <c r="F15" s="1"/>
  <c r="E15" i="5"/>
  <c r="M8" i="1"/>
  <c r="M7"/>
  <c r="M6"/>
  <c r="K7"/>
  <c r="K6"/>
  <c r="G6"/>
  <c r="E8"/>
  <c r="E7"/>
  <c r="E6"/>
  <c r="F6" s="1"/>
  <c r="B7"/>
  <c r="B6"/>
  <c r="C15" i="7"/>
  <c r="B15"/>
  <c r="C15" i="6"/>
  <c r="B15"/>
  <c r="C15" i="5"/>
  <c r="D15" s="1"/>
  <c r="B15"/>
  <c r="I6" i="1" s="1"/>
  <c r="F15" i="4"/>
  <c r="D15"/>
  <c r="E15" s="1"/>
  <c r="C15"/>
  <c r="E47" i="10" l="1"/>
  <c r="G47"/>
  <c r="I80"/>
  <c r="I30"/>
  <c r="K9" i="1"/>
  <c r="I9"/>
  <c r="G9"/>
  <c r="I7"/>
  <c r="F15" i="5"/>
  <c r="I8" i="1"/>
  <c r="C6"/>
  <c r="L7"/>
  <c r="G30" i="10"/>
  <c r="G64"/>
  <c r="G80"/>
  <c r="E30"/>
  <c r="E64"/>
  <c r="E80"/>
  <c r="K7"/>
  <c r="H6" i="1"/>
  <c r="G15" i="4"/>
  <c r="G7" i="1"/>
  <c r="F8"/>
  <c r="J7"/>
  <c r="N7"/>
  <c r="N8"/>
  <c r="J6"/>
  <c r="H7"/>
  <c r="F7"/>
  <c r="L8"/>
  <c r="J8"/>
  <c r="C7"/>
  <c r="G8"/>
  <c r="H8" l="1"/>
</calcChain>
</file>

<file path=xl/sharedStrings.xml><?xml version="1.0" encoding="utf-8"?>
<sst xmlns="http://schemas.openxmlformats.org/spreadsheetml/2006/main" count="359" uniqueCount="111">
  <si>
    <t>VA</t>
  </si>
  <si>
    <t>IPM</t>
  </si>
  <si>
    <t>ICMS</t>
  </si>
  <si>
    <t>ITR</t>
  </si>
  <si>
    <t>FPM</t>
  </si>
  <si>
    <t>IPVA</t>
  </si>
  <si>
    <t>ANO</t>
  </si>
  <si>
    <t>NNO/SNO</t>
  </si>
  <si>
    <t>EMPRESAS</t>
  </si>
  <si>
    <t>Q48</t>
  </si>
  <si>
    <t>TRANSPORTES</t>
  </si>
  <si>
    <t>TT1</t>
  </si>
  <si>
    <t>TRANSP PASSAGEIROS</t>
  </si>
  <si>
    <t>TELEFONIA E ENERGIA ELÉTRICA</t>
  </si>
  <si>
    <t>Q47/S47</t>
  </si>
  <si>
    <t>VENDA PRODUTOR RURAL PARA EMPRESAS</t>
  </si>
  <si>
    <t>OUF</t>
  </si>
  <si>
    <t>COSMÉTICOS</t>
  </si>
  <si>
    <t>VENDA PRODUTOR PARA PRODUTOR E FORA DO ESTADO</t>
  </si>
  <si>
    <t>PPO</t>
  </si>
  <si>
    <t>AJUSTES</t>
  </si>
  <si>
    <t>TOTAL</t>
  </si>
  <si>
    <t>AUTOMÁTICO, AUDITORIA E JULGAMENTO</t>
  </si>
  <si>
    <t>MOVIMENTO ECONÔMICO CURITIBANOS (80934)</t>
  </si>
  <si>
    <t>TENN</t>
  </si>
  <si>
    <t>NOT</t>
  </si>
  <si>
    <t>MUNICÍPIO</t>
  </si>
  <si>
    <t>COLOCAÇÃO</t>
  </si>
  <si>
    <t>IPM 2012</t>
  </si>
  <si>
    <t>IPM 2013</t>
  </si>
  <si>
    <t>IPM 2014</t>
  </si>
  <si>
    <t xml:space="preserve">COLOCAÇÃO </t>
  </si>
  <si>
    <t>CURITIBANOS</t>
  </si>
  <si>
    <t>MÊS</t>
  </si>
  <si>
    <t>%</t>
  </si>
  <si>
    <t>BRUTO 2014</t>
  </si>
  <si>
    <t>BRUTO 2015</t>
  </si>
  <si>
    <t>BRUTO 2016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</si>
  <si>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</si>
  <si>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</si>
  <si>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</si>
  <si>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</si>
  <si>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</si>
  <si>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</si>
  <si>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</si>
  <si>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</si>
  <si>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</si>
  <si>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</si>
  <si>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</si>
  <si>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</si>
  <si>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TOTAL </t>
  </si>
  <si>
    <t>RESUMO ITR - CURITIBANOS</t>
  </si>
  <si>
    <t>RESUMO ICMS - CURITIBANOS</t>
  </si>
  <si>
    <t xml:space="preserve">JANEIRO </t>
  </si>
  <si>
    <t>RESUMO FPM - CURITIBANOS</t>
  </si>
  <si>
    <t>RESUMO IPVA - CURITIBANOS - 50% PERTENCE AO MUNICÍPIO EM QUE ESTIVER LICENCIADO O VEÍCULO.</t>
  </si>
  <si>
    <t>TRIBUTOS - MUNICIPAIS (ISS CARTÓRIO, BANCOS E COSIP)</t>
  </si>
  <si>
    <t xml:space="preserve"> ISS CARTÓRIOS 2014</t>
  </si>
  <si>
    <t>CIVIL</t>
  </si>
  <si>
    <t>PROTESTO/TABELION</t>
  </si>
  <si>
    <t>IMÓVEIS</t>
  </si>
  <si>
    <t>ISS CARTÓRIOS 2015</t>
  </si>
  <si>
    <t xml:space="preserve"> ISS BANCOS 2014</t>
  </si>
  <si>
    <t xml:space="preserve"> BRASIL</t>
  </si>
  <si>
    <t xml:space="preserve"> BRASIL BESC</t>
  </si>
  <si>
    <t>CEF/LOT/ CORRESP</t>
  </si>
  <si>
    <t xml:space="preserve"> ITAU</t>
  </si>
  <si>
    <t xml:space="preserve"> HSBC</t>
  </si>
  <si>
    <t xml:space="preserve"> SANTANDER</t>
  </si>
  <si>
    <t>BRADESCO</t>
  </si>
  <si>
    <t>COOP SICOOB</t>
  </si>
  <si>
    <t>UNICRED</t>
  </si>
  <si>
    <t xml:space="preserve"> ISS BANCOS 2015</t>
  </si>
  <si>
    <t xml:space="preserve"> COSIP 2014</t>
  </si>
  <si>
    <t>CUSTO</t>
  </si>
  <si>
    <t>ARRECADAÇÃO</t>
  </si>
  <si>
    <t>OBSERVAÇÕES</t>
  </si>
  <si>
    <t>TINHA SALDO ANTERIOR</t>
  </si>
  <si>
    <t xml:space="preserve"> COSIP 2015</t>
  </si>
  <si>
    <t>LANÇADO</t>
  </si>
  <si>
    <t>FREI ROGÉRIO</t>
  </si>
  <si>
    <t>PONTE ALTA DO NORTE</t>
  </si>
  <si>
    <t>SANTA CECÍLIA  (2010 - 2014)</t>
  </si>
  <si>
    <t>SÃO CRISTÓVÃO DO SUL</t>
  </si>
  <si>
    <t>setembro</t>
  </si>
  <si>
    <t xml:space="preserve">SANTA CECÍLIA </t>
  </si>
  <si>
    <t>NOTIFICADO</t>
  </si>
  <si>
    <t xml:space="preserve"> + DESPESA QUE ARRECAD</t>
  </si>
  <si>
    <t xml:space="preserve">NÃO PAGA AS FATURAS </t>
  </si>
  <si>
    <t>VALOR DESC FATURA</t>
  </si>
  <si>
    <t>PARTE IGUAL</t>
  </si>
  <si>
    <t>MOVIMENTO ECONÔMICO CURITIBANOS</t>
  </si>
  <si>
    <t>BRUTO 2013</t>
  </si>
  <si>
    <t>RELATÓRIO 23/01/2017</t>
  </si>
  <si>
    <t>MUNICÍPIOS</t>
  </si>
  <si>
    <t>NOTAS DIGITADAS</t>
  </si>
  <si>
    <t>NOTAS EM ABERTO NOV</t>
  </si>
  <si>
    <t>NOTAS EM ABERTO JAN</t>
  </si>
  <si>
    <t>EVOLUÇÃO DIGITAÇÃO</t>
  </si>
  <si>
    <t>TOTAL NOTAL</t>
  </si>
  <si>
    <t>VALOR  TRANSMITIDO SAT</t>
  </si>
  <si>
    <t>VALOR DIGITADO SIS</t>
  </si>
  <si>
    <t>DIFERENÇA</t>
  </si>
  <si>
    <t>SANTA CECÍLIA</t>
  </si>
  <si>
    <t>RELATÓRIO DIGITAÇÃO NPR - 23/01/2017</t>
  </si>
  <si>
    <t>IPM2015 - 2017</t>
  </si>
  <si>
    <t>PROJEÇÃO IPM 2016 - 2018</t>
  </si>
  <si>
    <t>2015 - 2017</t>
  </si>
  <si>
    <t xml:space="preserve"> 2016 - 2018</t>
  </si>
  <si>
    <t>PROJEÇÃO</t>
  </si>
  <si>
    <t>BRUTO 2017</t>
  </si>
</sst>
</file>

<file path=xl/styles.xml><?xml version="1.0" encoding="utf-8"?>
<styleSheet xmlns="http://schemas.openxmlformats.org/spreadsheetml/2006/main">
  <numFmts count="1">
    <numFmt numFmtId="164" formatCode="0.0%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33333"/>
      <name val="Calibri"/>
      <family val="2"/>
    </font>
    <font>
      <b/>
      <sz val="11"/>
      <color theme="9" tint="-0.499984740745262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rgb="FF0D834A"/>
      <name val="Trebuchet MS"/>
      <family val="2"/>
    </font>
    <font>
      <sz val="9"/>
      <color rgb="FF830D0D"/>
      <name val="Trebuchet MS"/>
      <family val="2"/>
    </font>
    <font>
      <sz val="9"/>
      <color rgb="FF000000"/>
      <name val="Trebuchet MS"/>
      <family val="2"/>
    </font>
    <font>
      <b/>
      <sz val="8"/>
      <color rgb="FF000000"/>
      <name val="Trebuchet MS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alibri"/>
      <scheme val="minor"/>
    </font>
    <font>
      <b/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5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/>
    <xf numFmtId="0" fontId="16" fillId="0" borderId="10" xfId="0" applyFont="1" applyBorder="1" applyAlignment="1">
      <alignment horizontal="center"/>
    </xf>
    <xf numFmtId="0" fontId="16" fillId="36" borderId="10" xfId="0" applyFont="1" applyFill="1" applyBorder="1"/>
    <xf numFmtId="0" fontId="0" fillId="36" borderId="10" xfId="0" applyFill="1" applyBorder="1" applyAlignment="1">
      <alignment horizontal="center"/>
    </xf>
    <xf numFmtId="0" fontId="16" fillId="37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Border="1"/>
    <xf numFmtId="0" fontId="0" fillId="37" borderId="10" xfId="0" applyFill="1" applyBorder="1"/>
    <xf numFmtId="0" fontId="0" fillId="0" borderId="0" xfId="0"/>
    <xf numFmtId="0" fontId="0" fillId="0" borderId="0" xfId="0"/>
    <xf numFmtId="10" fontId="20" fillId="0" borderId="10" xfId="0" applyNumberFormat="1" applyFont="1" applyBorder="1"/>
    <xf numFmtId="4" fontId="21" fillId="34" borderId="10" xfId="0" applyNumberFormat="1" applyFont="1" applyFill="1" applyBorder="1" applyAlignment="1">
      <alignment horizontal="right" wrapText="1"/>
    </xf>
    <xf numFmtId="4" fontId="21" fillId="33" borderId="10" xfId="0" applyNumberFormat="1" applyFont="1" applyFill="1" applyBorder="1" applyAlignment="1">
      <alignment horizontal="right" wrapText="1"/>
    </xf>
    <xf numFmtId="4" fontId="20" fillId="35" borderId="10" xfId="0" applyNumberFormat="1" applyFont="1" applyFill="1" applyBorder="1" applyAlignment="1">
      <alignment horizontal="right" wrapText="1"/>
    </xf>
    <xf numFmtId="10" fontId="0" fillId="0" borderId="0" xfId="0" applyNumberFormat="1"/>
    <xf numFmtId="0" fontId="0" fillId="0" borderId="10" xfId="0" applyFont="1" applyBorder="1"/>
    <xf numFmtId="0" fontId="0" fillId="0" borderId="0" xfId="0" applyBorder="1" applyAlignment="1">
      <alignment horizontal="center"/>
    </xf>
    <xf numFmtId="4" fontId="0" fillId="0" borderId="10" xfId="0" applyNumberFormat="1" applyFont="1" applyBorder="1"/>
    <xf numFmtId="4" fontId="23" fillId="0" borderId="10" xfId="0" applyNumberFormat="1" applyFont="1" applyFill="1" applyBorder="1" applyAlignment="1">
      <alignment horizontal="right" wrapText="1"/>
    </xf>
    <xf numFmtId="0" fontId="16" fillId="0" borderId="0" xfId="0" applyFont="1" applyBorder="1" applyAlignment="1">
      <alignment horizontal="center"/>
    </xf>
    <xf numFmtId="4" fontId="23" fillId="0" borderId="0" xfId="0" applyNumberFormat="1" applyFont="1" applyFill="1" applyBorder="1" applyAlignment="1">
      <alignment horizontal="right" wrapText="1"/>
    </xf>
    <xf numFmtId="0" fontId="0" fillId="0" borderId="0" xfId="0" applyFont="1" applyBorder="1"/>
    <xf numFmtId="4" fontId="0" fillId="0" borderId="0" xfId="0" applyNumberFormat="1" applyFont="1" applyBorder="1"/>
    <xf numFmtId="0" fontId="0" fillId="0" borderId="0" xfId="0" applyFill="1" applyBorder="1"/>
    <xf numFmtId="10" fontId="0" fillId="37" borderId="10" xfId="1" applyNumberFormat="1" applyFont="1" applyFill="1" applyBorder="1"/>
    <xf numFmtId="10" fontId="0" fillId="37" borderId="10" xfId="0" applyNumberFormat="1" applyFill="1" applyBorder="1"/>
    <xf numFmtId="0" fontId="0" fillId="37" borderId="10" xfId="0" applyFont="1" applyFill="1" applyBorder="1"/>
    <xf numFmtId="4" fontId="0" fillId="0" borderId="12" xfId="0" applyNumberFormat="1" applyFill="1" applyBorder="1"/>
    <xf numFmtId="9" fontId="0" fillId="37" borderId="10" xfId="1" applyFont="1" applyFill="1" applyBorder="1"/>
    <xf numFmtId="9" fontId="0" fillId="37" borderId="10" xfId="1" applyFont="1" applyFill="1" applyBorder="1" applyAlignment="1">
      <alignment horizontal="center"/>
    </xf>
    <xf numFmtId="4" fontId="24" fillId="0" borderId="0" xfId="0" applyNumberFormat="1" applyFont="1"/>
    <xf numFmtId="0" fontId="16" fillId="0" borderId="0" xfId="0" applyFont="1" applyBorder="1" applyAlignment="1">
      <alignment horizontal="left"/>
    </xf>
    <xf numFmtId="0" fontId="0" fillId="0" borderId="0" xfId="0" applyBorder="1"/>
    <xf numFmtId="4" fontId="0" fillId="0" borderId="0" xfId="0" applyNumberFormat="1" applyBorder="1"/>
    <xf numFmtId="3" fontId="0" fillId="0" borderId="0" xfId="0" applyNumberFormat="1" applyBorder="1"/>
    <xf numFmtId="0" fontId="0" fillId="0" borderId="0" xfId="0" applyNumberFormat="1" applyBorder="1"/>
    <xf numFmtId="0" fontId="16" fillId="0" borderId="0" xfId="0" applyFont="1" applyBorder="1" applyAlignment="1">
      <alignment horizontal="right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16" fillId="0" borderId="10" xfId="0" applyFont="1" applyBorder="1" applyAlignment="1">
      <alignment horizontal="center"/>
    </xf>
    <xf numFmtId="4" fontId="0" fillId="0" borderId="0" xfId="0" applyNumberFormat="1"/>
    <xf numFmtId="4" fontId="21" fillId="35" borderId="10" xfId="0" applyNumberFormat="1" applyFont="1" applyFill="1" applyBorder="1" applyAlignment="1">
      <alignment horizontal="right" wrapText="1"/>
    </xf>
    <xf numFmtId="4" fontId="21" fillId="38" borderId="10" xfId="0" applyNumberFormat="1" applyFont="1" applyFill="1" applyBorder="1" applyAlignment="1">
      <alignment horizontal="right" wrapText="1"/>
    </xf>
    <xf numFmtId="9" fontId="0" fillId="0" borderId="0" xfId="1" applyFont="1"/>
    <xf numFmtId="0" fontId="16" fillId="0" borderId="10" xfId="0" applyFont="1" applyBorder="1" applyAlignment="1">
      <alignment horizontal="center"/>
    </xf>
    <xf numFmtId="164" fontId="0" fillId="37" borderId="10" xfId="1" applyNumberFormat="1" applyFont="1" applyFill="1" applyBorder="1" applyAlignment="1">
      <alignment horizontal="center"/>
    </xf>
    <xf numFmtId="4" fontId="20" fillId="0" borderId="10" xfId="0" applyNumberFormat="1" applyFont="1" applyBorder="1"/>
    <xf numFmtId="0" fontId="20" fillId="0" borderId="10" xfId="0" applyFont="1" applyBorder="1"/>
    <xf numFmtId="0" fontId="16" fillId="0" borderId="10" xfId="0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right" wrapText="1"/>
    </xf>
    <xf numFmtId="4" fontId="25" fillId="0" borderId="0" xfId="0" applyNumberFormat="1" applyFont="1" applyFill="1" applyBorder="1" applyAlignment="1">
      <alignment horizontal="right" wrapText="1"/>
    </xf>
    <xf numFmtId="10" fontId="25" fillId="0" borderId="0" xfId="0" applyNumberFormat="1" applyFont="1" applyFill="1" applyBorder="1" applyAlignment="1">
      <alignment horizontal="center" vertical="center" wrapText="1"/>
    </xf>
    <xf numFmtId="10" fontId="24" fillId="0" borderId="0" xfId="0" applyNumberFormat="1" applyFont="1" applyFill="1" applyBorder="1" applyAlignment="1">
      <alignment horizontal="center" vertical="center" wrapText="1"/>
    </xf>
    <xf numFmtId="4" fontId="0" fillId="0" borderId="13" xfId="0" applyNumberFormat="1" applyBorder="1"/>
    <xf numFmtId="4" fontId="0" fillId="0" borderId="14" xfId="0" applyNumberFormat="1" applyBorder="1"/>
    <xf numFmtId="4" fontId="0" fillId="0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4" fontId="28" fillId="0" borderId="0" xfId="0" applyNumberFormat="1" applyFont="1"/>
    <xf numFmtId="0" fontId="16" fillId="0" borderId="10" xfId="0" applyFont="1" applyFill="1" applyBorder="1" applyAlignment="1">
      <alignment horizontal="center"/>
    </xf>
    <xf numFmtId="10" fontId="0" fillId="0" borderId="10" xfId="1" applyNumberFormat="1" applyFont="1" applyFill="1" applyBorder="1"/>
    <xf numFmtId="0" fontId="16" fillId="0" borderId="10" xfId="0" applyFont="1" applyBorder="1" applyAlignment="1">
      <alignment horizontal="center"/>
    </xf>
    <xf numFmtId="0" fontId="29" fillId="0" borderId="15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16" fillId="0" borderId="13" xfId="0" applyFont="1" applyBorder="1"/>
    <xf numFmtId="0" fontId="0" fillId="0" borderId="17" xfId="0" applyBorder="1" applyAlignment="1">
      <alignment horizontal="center"/>
    </xf>
    <xf numFmtId="0" fontId="16" fillId="0" borderId="18" xfId="0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16" fillId="0" borderId="10" xfId="0" applyFont="1" applyBorder="1" applyAlignment="1">
      <alignment wrapText="1"/>
    </xf>
    <xf numFmtId="14" fontId="0" fillId="0" borderId="0" xfId="0" applyNumberFormat="1"/>
    <xf numFmtId="4" fontId="28" fillId="0" borderId="10" xfId="0" applyNumberFormat="1" applyFont="1" applyBorder="1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6" fillId="0" borderId="0" xfId="0" applyFont="1" applyAlignment="1">
      <alignment horizontal="center"/>
    </xf>
    <xf numFmtId="0" fontId="31" fillId="0" borderId="17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center"/>
    </xf>
    <xf numFmtId="4" fontId="0" fillId="0" borderId="0" xfId="0" applyNumberFormat="1" applyFont="1"/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Porcentagem" xfId="1" builtinId="5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31">
    <dxf>
      <numFmt numFmtId="4" formatCode="#,##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numFmt numFmtId="0" formatCode="General"/>
    </dxf>
    <dxf>
      <numFmt numFmtId="4" formatCode="#,##0.0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numFmt numFmtId="0" formatCode="General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numFmt numFmtId="0" formatCode="General"/>
    </dxf>
    <dxf>
      <numFmt numFmtId="0" formatCode="General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numFmt numFmtId="0" formatCode="General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VA CURITIBANOS</a:t>
            </a:r>
          </a:p>
        </c:rich>
      </c:tx>
      <c:layout>
        <c:manualLayout>
          <c:xMode val="edge"/>
          <c:yMode val="edge"/>
          <c:x val="0.26928664767967941"/>
          <c:y val="5.0376796120824054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'RELATÓRIO GERAL'!$B$4</c:f>
              <c:strCache>
                <c:ptCount val="1"/>
                <c:pt idx="0">
                  <c:v>VA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</c:spPr>
          <c:invertIfNegative val="1"/>
          <c:dPt>
            <c:idx val="0"/>
            <c:invertIfNegative val="1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"/>
            <c:invertIfNegative val="1"/>
          </c:dPt>
          <c:dPt>
            <c:idx val="2"/>
            <c:invertIfNegative val="1"/>
            <c:spPr>
              <a:solidFill>
                <a:srgbClr val="00B050"/>
              </a:solidFill>
              <a:ln>
                <a:noFill/>
              </a:ln>
            </c:spPr>
          </c:dPt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GERAL'!$B$5:$B$7</c:f>
              <c:numCache>
                <c:formatCode>#,##0.00</c:formatCode>
                <c:ptCount val="3"/>
                <c:pt idx="0">
                  <c:v>531162089.65000004</c:v>
                </c:pt>
                <c:pt idx="1">
                  <c:v>678425750.71000004</c:v>
                </c:pt>
                <c:pt idx="2">
                  <c:v>807280582.20000005</c:v>
                </c:pt>
              </c:numCache>
            </c:numRef>
          </c:val>
        </c:ser>
        <c:ser>
          <c:idx val="1"/>
          <c:order val="1"/>
          <c:tx>
            <c:strRef>
              <c:f>'RELATÓRIO GERAL'!$C$4</c:f>
              <c:strCache>
                <c:ptCount val="1"/>
                <c:pt idx="0">
                  <c:v>%</c:v>
                </c:pt>
              </c:strCache>
            </c:strRef>
          </c:tx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GERAL'!$C$5:$C$7</c:f>
              <c:numCache>
                <c:formatCode>0.00%</c:formatCode>
                <c:ptCount val="3"/>
                <c:pt idx="1">
                  <c:v>0.27724806406465641</c:v>
                </c:pt>
                <c:pt idx="2">
                  <c:v>0.18993210584230957</c:v>
                </c:pt>
              </c:numCache>
            </c:numRef>
          </c:val>
        </c:ser>
        <c:dLbls>
          <c:showVal val="1"/>
        </c:dLbls>
        <c:overlap val="-25"/>
        <c:axId val="56213504"/>
        <c:axId val="56215040"/>
      </c:barChart>
      <c:catAx>
        <c:axId val="56213504"/>
        <c:scaling>
          <c:orientation val="minMax"/>
        </c:scaling>
        <c:axPos val="b"/>
        <c:numFmt formatCode="General" sourceLinked="1"/>
        <c:majorTickMark val="none"/>
        <c:tickLblPos val="nextTo"/>
        <c:crossAx val="56215040"/>
        <c:crosses val="autoZero"/>
        <c:auto val="1"/>
        <c:lblAlgn val="ctr"/>
        <c:lblOffset val="100"/>
      </c:catAx>
      <c:valAx>
        <c:axId val="56215040"/>
        <c:scaling>
          <c:orientation val="minMax"/>
        </c:scaling>
        <c:delete val="1"/>
        <c:axPos val="l"/>
        <c:numFmt formatCode="#,##0.00" sourceLinked="1"/>
        <c:majorTickMark val="none"/>
        <c:tickLblPos val="nextTo"/>
        <c:crossAx val="56213504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IPM - CURITIBANOS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'RELATÓRIO GERAL'!$D$4</c:f>
              <c:strCache>
                <c:ptCount val="1"/>
                <c:pt idx="0">
                  <c:v>COLOCAÇÃO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"/>
            <c:spPr>
              <a:solidFill>
                <a:srgbClr val="00B050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GERAL'!$D$5:$D$7</c:f>
              <c:numCache>
                <c:formatCode>General</c:formatCode>
                <c:ptCount val="3"/>
                <c:pt idx="0">
                  <c:v>54</c:v>
                </c:pt>
                <c:pt idx="1">
                  <c:v>47</c:v>
                </c:pt>
                <c:pt idx="2">
                  <c:v>40</c:v>
                </c:pt>
              </c:numCache>
            </c:numRef>
          </c:val>
        </c:ser>
        <c:ser>
          <c:idx val="1"/>
          <c:order val="1"/>
          <c:tx>
            <c:strRef>
              <c:f>'RELATÓRIO GERAL'!$E$4</c:f>
              <c:strCache>
                <c:ptCount val="1"/>
                <c:pt idx="0">
                  <c:v>IPM</c:v>
                </c:pt>
              </c:strCache>
            </c:strRef>
          </c:tx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GERAL'!$E$5:$E$7</c:f>
              <c:numCache>
                <c:formatCode>General</c:formatCode>
                <c:ptCount val="3"/>
                <c:pt idx="0">
                  <c:v>0.3414913</c:v>
                </c:pt>
                <c:pt idx="1">
                  <c:v>0.39063930000000002</c:v>
                </c:pt>
                <c:pt idx="2">
                  <c:v>0.43718590000000002</c:v>
                </c:pt>
              </c:numCache>
            </c:numRef>
          </c:val>
        </c:ser>
        <c:dLbls>
          <c:showVal val="1"/>
        </c:dLbls>
        <c:overlap val="-25"/>
        <c:axId val="54554624"/>
        <c:axId val="54556160"/>
      </c:barChart>
      <c:catAx>
        <c:axId val="54554624"/>
        <c:scaling>
          <c:orientation val="minMax"/>
        </c:scaling>
        <c:axPos val="b"/>
        <c:numFmt formatCode="General" sourceLinked="1"/>
        <c:majorTickMark val="none"/>
        <c:tickLblPos val="nextTo"/>
        <c:crossAx val="54556160"/>
        <c:crosses val="autoZero"/>
        <c:auto val="1"/>
        <c:lblAlgn val="ctr"/>
        <c:lblOffset val="100"/>
      </c:catAx>
      <c:valAx>
        <c:axId val="54556160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54554624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ITR - CURITIBANOS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'RELATÓRIO GERAL'!$I$4</c:f>
              <c:strCache>
                <c:ptCount val="1"/>
                <c:pt idx="0">
                  <c:v>ITR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GERAL'!$I$5:$I$7</c:f>
              <c:numCache>
                <c:formatCode>#,##0.00</c:formatCode>
                <c:ptCount val="3"/>
                <c:pt idx="0">
                  <c:v>229333.66</c:v>
                </c:pt>
                <c:pt idx="1">
                  <c:v>319991.09999999998</c:v>
                </c:pt>
                <c:pt idx="2">
                  <c:v>338522.78</c:v>
                </c:pt>
              </c:numCache>
            </c:numRef>
          </c:val>
        </c:ser>
        <c:ser>
          <c:idx val="1"/>
          <c:order val="1"/>
          <c:tx>
            <c:strRef>
              <c:f>'RELATÓRIO GERAL'!$J$4</c:f>
              <c:strCache>
                <c:ptCount val="1"/>
                <c:pt idx="0">
                  <c:v>%</c:v>
                </c:pt>
              </c:strCache>
            </c:strRef>
          </c:tx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GERAL'!$J$5:$J$7</c:f>
              <c:numCache>
                <c:formatCode>0.00%</c:formatCode>
                <c:ptCount val="3"/>
                <c:pt idx="1">
                  <c:v>0.39530804156703359</c:v>
                </c:pt>
                <c:pt idx="2">
                  <c:v>5.7913110708391669E-2</c:v>
                </c:pt>
              </c:numCache>
            </c:numRef>
          </c:val>
        </c:ser>
        <c:dLbls>
          <c:showVal val="1"/>
        </c:dLbls>
        <c:overlap val="-25"/>
        <c:axId val="56495488"/>
        <c:axId val="56517760"/>
      </c:barChart>
      <c:catAx>
        <c:axId val="56495488"/>
        <c:scaling>
          <c:orientation val="minMax"/>
        </c:scaling>
        <c:axPos val="b"/>
        <c:numFmt formatCode="General" sourceLinked="1"/>
        <c:majorTickMark val="none"/>
        <c:tickLblPos val="nextTo"/>
        <c:crossAx val="56517760"/>
        <c:crosses val="autoZero"/>
        <c:auto val="1"/>
        <c:lblAlgn val="ctr"/>
        <c:lblOffset val="100"/>
      </c:catAx>
      <c:valAx>
        <c:axId val="56517760"/>
        <c:scaling>
          <c:orientation val="minMax"/>
        </c:scaling>
        <c:delete val="1"/>
        <c:axPos val="l"/>
        <c:numFmt formatCode="#,##0.00" sourceLinked="1"/>
        <c:majorTickMark val="none"/>
        <c:tickLblPos val="nextTo"/>
        <c:crossAx val="56495488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ICMS - CURITIBANOS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'RELATÓRIO GERAL'!$G$4</c:f>
              <c:strCache>
                <c:ptCount val="1"/>
                <c:pt idx="0">
                  <c:v>ICMS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GERAL'!$G$5:$G$7</c:f>
              <c:numCache>
                <c:formatCode>#,##0.00</c:formatCode>
                <c:ptCount val="3"/>
                <c:pt idx="0">
                  <c:v>11282439.91</c:v>
                </c:pt>
                <c:pt idx="1">
                  <c:v>12383460.359999999</c:v>
                </c:pt>
                <c:pt idx="2">
                  <c:v>14051105.990000002</c:v>
                </c:pt>
              </c:numCache>
            </c:numRef>
          </c:val>
        </c:ser>
        <c:ser>
          <c:idx val="1"/>
          <c:order val="1"/>
          <c:tx>
            <c:strRef>
              <c:f>'RELATÓRIO GERAL'!$H$4</c:f>
              <c:strCache>
                <c:ptCount val="1"/>
                <c:pt idx="0">
                  <c:v>%</c:v>
                </c:pt>
              </c:strCache>
            </c:strRef>
          </c:tx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GERAL'!$H$5:$H$7</c:f>
              <c:numCache>
                <c:formatCode>0.00%</c:formatCode>
                <c:ptCount val="3"/>
                <c:pt idx="1">
                  <c:v>9.7587087437011499E-2</c:v>
                </c:pt>
                <c:pt idx="2">
                  <c:v>0.13466717553251017</c:v>
                </c:pt>
              </c:numCache>
            </c:numRef>
          </c:val>
        </c:ser>
        <c:dLbls>
          <c:showVal val="1"/>
        </c:dLbls>
        <c:overlap val="-25"/>
        <c:axId val="56531968"/>
        <c:axId val="56533760"/>
      </c:barChart>
      <c:catAx>
        <c:axId val="56531968"/>
        <c:scaling>
          <c:orientation val="minMax"/>
        </c:scaling>
        <c:axPos val="b"/>
        <c:numFmt formatCode="General" sourceLinked="1"/>
        <c:majorTickMark val="none"/>
        <c:tickLblPos val="nextTo"/>
        <c:crossAx val="56533760"/>
        <c:crosses val="autoZero"/>
        <c:auto val="1"/>
        <c:lblAlgn val="ctr"/>
        <c:lblOffset val="100"/>
      </c:catAx>
      <c:valAx>
        <c:axId val="56533760"/>
        <c:scaling>
          <c:orientation val="minMax"/>
        </c:scaling>
        <c:delete val="1"/>
        <c:axPos val="l"/>
        <c:numFmt formatCode="#,##0.00" sourceLinked="1"/>
        <c:tickLblPos val="nextTo"/>
        <c:crossAx val="56531968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IPM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strRef>
              <c:f>IPM!$B$1:$K$1</c:f>
              <c:strCache>
                <c:ptCount val="10"/>
                <c:pt idx="0">
                  <c:v>COLOCAÇÃO</c:v>
                </c:pt>
                <c:pt idx="1">
                  <c:v>IPM 2012</c:v>
                </c:pt>
                <c:pt idx="2">
                  <c:v>COLOCAÇÃO</c:v>
                </c:pt>
                <c:pt idx="3">
                  <c:v>IPM 2013</c:v>
                </c:pt>
                <c:pt idx="4">
                  <c:v>COLOCAÇÃO</c:v>
                </c:pt>
                <c:pt idx="5">
                  <c:v>IPM 2014</c:v>
                </c:pt>
                <c:pt idx="6">
                  <c:v>COLOCAÇÃO</c:v>
                </c:pt>
                <c:pt idx="7">
                  <c:v>IPM2015 - 2017</c:v>
                </c:pt>
                <c:pt idx="8">
                  <c:v>COLOCAÇÃO </c:v>
                </c:pt>
                <c:pt idx="9">
                  <c:v>PROJEÇÃO IPM 2016 - 2018</c:v>
                </c:pt>
              </c:strCache>
            </c:strRef>
          </c:cat>
          <c:val>
            <c:numRef>
              <c:f>IPM!$B$2:$K$2</c:f>
              <c:numCache>
                <c:formatCode>General</c:formatCode>
                <c:ptCount val="10"/>
                <c:pt idx="0">
                  <c:v>59</c:v>
                </c:pt>
                <c:pt idx="1">
                  <c:v>0.30358992499999998</c:v>
                </c:pt>
                <c:pt idx="2">
                  <c:v>54</c:v>
                </c:pt>
                <c:pt idx="3">
                  <c:v>0.3414913</c:v>
                </c:pt>
                <c:pt idx="4">
                  <c:v>47</c:v>
                </c:pt>
                <c:pt idx="5">
                  <c:v>0.39063930000000002</c:v>
                </c:pt>
                <c:pt idx="6">
                  <c:v>40</c:v>
                </c:pt>
                <c:pt idx="7">
                  <c:v>0.43718590000000002</c:v>
                </c:pt>
                <c:pt idx="8">
                  <c:v>37</c:v>
                </c:pt>
                <c:pt idx="9">
                  <c:v>0.48146090000000002</c:v>
                </c:pt>
              </c:numCache>
            </c:numRef>
          </c:val>
        </c:ser>
        <c:axId val="56473472"/>
        <c:axId val="56475008"/>
      </c:barChart>
      <c:catAx>
        <c:axId val="56473472"/>
        <c:scaling>
          <c:orientation val="minMax"/>
        </c:scaling>
        <c:axPos val="b"/>
        <c:majorTickMark val="none"/>
        <c:tickLblPos val="nextTo"/>
        <c:crossAx val="56475008"/>
        <c:crosses val="autoZero"/>
        <c:auto val="1"/>
        <c:lblAlgn val="ctr"/>
        <c:lblOffset val="100"/>
      </c:catAx>
      <c:valAx>
        <c:axId val="56475008"/>
        <c:scaling>
          <c:orientation val="minMax"/>
        </c:scaling>
        <c:axPos val="l"/>
        <c:majorGridlines/>
        <c:title/>
        <c:numFmt formatCode="General" sourceLinked="1"/>
        <c:majorTickMark val="none"/>
        <c:tickLblPos val="nextTo"/>
        <c:crossAx val="564734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447675</xdr:colOff>
      <xdr:row>1</xdr:row>
      <xdr:rowOff>171450</xdr:rowOff>
    </xdr:to>
    <xdr:pic>
      <xdr:nvPicPr>
        <xdr:cNvPr id="2" name="Imagem 1" descr="cid:image001.jpg@01D21FB4.F7D261E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2202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57149</xdr:colOff>
      <xdr:row>10</xdr:row>
      <xdr:rowOff>28575</xdr:rowOff>
    </xdr:from>
    <xdr:to>
      <xdr:col>6</xdr:col>
      <xdr:colOff>781050</xdr:colOff>
      <xdr:row>21</xdr:row>
      <xdr:rowOff>104775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342900</xdr:colOff>
      <xdr:row>10</xdr:row>
      <xdr:rowOff>57150</xdr:rowOff>
    </xdr:from>
    <xdr:to>
      <xdr:col>14</xdr:col>
      <xdr:colOff>104775</xdr:colOff>
      <xdr:row>21</xdr:row>
      <xdr:rowOff>114300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295275</xdr:colOff>
      <xdr:row>22</xdr:row>
      <xdr:rowOff>123825</xdr:rowOff>
    </xdr:from>
    <xdr:to>
      <xdr:col>14</xdr:col>
      <xdr:colOff>57150</xdr:colOff>
      <xdr:row>37</xdr:row>
      <xdr:rowOff>9525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85725</xdr:colOff>
      <xdr:row>22</xdr:row>
      <xdr:rowOff>171450</xdr:rowOff>
    </xdr:from>
    <xdr:to>
      <xdr:col>6</xdr:col>
      <xdr:colOff>752475</xdr:colOff>
      <xdr:row>37</xdr:row>
      <xdr:rowOff>57150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695325</xdr:colOff>
      <xdr:row>0</xdr:row>
      <xdr:rowOff>1143000</xdr:rowOff>
    </xdr:to>
    <xdr:pic>
      <xdr:nvPicPr>
        <xdr:cNvPr id="2" name="Imagem 1" descr="cid:image001.jpg@01D21FB4.F7D261E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182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400050</xdr:colOff>
      <xdr:row>0</xdr:row>
      <xdr:rowOff>962025</xdr:rowOff>
    </xdr:to>
    <xdr:pic>
      <xdr:nvPicPr>
        <xdr:cNvPr id="3" name="Imagem 2" descr="cid:image001.jpg@01D21FB4.F7D261E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0"/>
          <a:ext cx="836294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247649</xdr:colOff>
      <xdr:row>4</xdr:row>
      <xdr:rowOff>9525</xdr:rowOff>
    </xdr:from>
    <xdr:to>
      <xdr:col>10</xdr:col>
      <xdr:colOff>561974</xdr:colOff>
      <xdr:row>21</xdr:row>
      <xdr:rowOff>66675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17</xdr:row>
      <xdr:rowOff>57150</xdr:rowOff>
    </xdr:from>
    <xdr:to>
      <xdr:col>8</xdr:col>
      <xdr:colOff>647700</xdr:colOff>
      <xdr:row>19</xdr:row>
      <xdr:rowOff>171450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3295650"/>
          <a:ext cx="6496050" cy="4953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13</xdr:row>
      <xdr:rowOff>85725</xdr:rowOff>
    </xdr:from>
    <xdr:to>
      <xdr:col>18</xdr:col>
      <xdr:colOff>381000</xdr:colOff>
      <xdr:row>35</xdr:row>
      <xdr:rowOff>9525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2562225"/>
          <a:ext cx="9667875" cy="411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0</xdr:row>
      <xdr:rowOff>1114425</xdr:rowOff>
    </xdr:to>
    <xdr:pic>
      <xdr:nvPicPr>
        <xdr:cNvPr id="3" name="Imagem 2" descr="cid:image001.jpg@01D21FB4.F7D261E0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85344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2" displayName="Tabela2" ref="A2:E7" totalsRowShown="0" headerRowDxfId="30" tableBorderDxfId="29">
  <autoFilter ref="A2:E7">
    <filterColumn colId="0"/>
  </autoFilter>
  <tableColumns count="5">
    <tableColumn id="1" name=" ISS CARTÓRIOS 2014"/>
    <tableColumn id="2" name="CIVIL"/>
    <tableColumn id="3" name="PROTESTO/TABELION"/>
    <tableColumn id="4" name="IMÓVEIS"/>
    <tableColumn id="5" name="TOTAL" dataDxfId="28">
      <calculatedColumnFormula>Tabela2[[#This Row],[CIVIL]]+Tabela2[[#This Row],[PROTESTO/TABELION]]+Tabela2[[#This Row],[IMÓVEIS]]</calculatedColumnFormula>
    </tableColumn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id="2" name="Tabela3" displayName="Tabela3" ref="A10:E15" totalsRowShown="0" headerRowDxfId="27" tableBorderDxfId="26">
  <autoFilter ref="A10:E15">
    <filterColumn colId="0"/>
  </autoFilter>
  <tableColumns count="5">
    <tableColumn id="1" name="ISS CARTÓRIOS 2015"/>
    <tableColumn id="2" name="CIVIL" dataDxfId="25"/>
    <tableColumn id="3" name="PROTESTO/TABELION"/>
    <tableColumn id="4" name="IMÓVEIS"/>
    <tableColumn id="5" name="TOTAL" dataDxfId="24">
      <calculatedColumnFormula>Tabela3[[#This Row],[CIVIL]]+Tabela3[[#This Row],[PROTESTO/TABELION]]+Tabela3[[#This Row],[IMÓVEIS]]</calculatedColumnFormula>
    </tableColumn>
  </tableColumns>
  <tableStyleInfo name="TableStyleMedium8" showFirstColumn="0" showLastColumn="0" showRowStripes="1" showColumnStripes="0"/>
</table>
</file>

<file path=xl/tables/table3.xml><?xml version="1.0" encoding="utf-8"?>
<table xmlns="http://schemas.openxmlformats.org/spreadsheetml/2006/main" id="3" name="Tabela354" displayName="Tabela354" ref="A17:K22" totalsRowShown="0" headerRowDxfId="23" tableBorderDxfId="22">
  <autoFilter ref="A17:K22">
    <filterColumn colId="0"/>
  </autoFilter>
  <tableColumns count="11">
    <tableColumn id="1" name=" ISS BANCOS 2014"/>
    <tableColumn id="2" name=" BRASIL"/>
    <tableColumn id="3" name=" BRASIL BESC"/>
    <tableColumn id="4" name="CEF/LOT/ CORRESP"/>
    <tableColumn id="5" name=" ITAU"/>
    <tableColumn id="6" name=" HSBC"/>
    <tableColumn id="7" name=" SANTANDER"/>
    <tableColumn id="8" name="BRADESCO"/>
    <tableColumn id="9" name="COOP SICOOB"/>
    <tableColumn id="11" name="UNICRED"/>
    <tableColumn id="10" name="TOTAL" dataDxfId="21">
      <calculatedColumnFormula>Tabela354[[#This Row],[ BRASIL]]+Tabela354[[#This Row],[ BRASIL BESC]]+Tabela354[[#This Row],[CEF/LOT/ CORRESP]]+Tabela354[[#This Row],[ ITAU]]+Tabela354[[#This Row],[ HSBC]]+Tabela354[[#This Row],[ SANTANDER]]+Tabela354[[#This Row],[BRADESCO]]+Tabela354[[#This Row],[COOP SICOOB]]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ela3565" displayName="Tabela3565" ref="A25:K30" totalsRowShown="0" headerRowDxfId="20" tableBorderDxfId="19">
  <autoFilter ref="A25:K30">
    <filterColumn colId="0"/>
  </autoFilter>
  <tableColumns count="11">
    <tableColumn id="1" name=" ISS BANCOS 2015"/>
    <tableColumn id="2" name=" BRASIL" dataDxfId="18"/>
    <tableColumn id="3" name=" BRASIL BESC"/>
    <tableColumn id="4" name="CEF/LOT/ CORRESP"/>
    <tableColumn id="5" name=" ITAU"/>
    <tableColumn id="6" name=" HSBC"/>
    <tableColumn id="7" name=" SANTANDER"/>
    <tableColumn id="8" name="BRADESCO"/>
    <tableColumn id="9" name="COOP SICOOB"/>
    <tableColumn id="11" name="UNICRED"/>
    <tableColumn id="10" name="TOTAL" dataDxfId="17">
      <calculatedColumnFormula>Tabela3565[[#This Row],[ BRASIL]]+Tabela3565[[#This Row],[ BRASIL BESC]]+Tabela3565[[#This Row],[CEF/LOT/ CORRESP]]+Tabela3565[[#This Row],[ ITAU]]+Tabela3565[[#This Row],[ HSBC]]+Tabela3565[[#This Row],[ SANTANDER]]+Tabela3565[[#This Row],[BRADESCO]]+Tabela3565[[#This Row],[COOP SICOOB]]+Tabela3565[[#This Row],[UNICRED]]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ela35696" displayName="Tabela35696" ref="A32:D37" totalsRowShown="0" headerRowDxfId="16" tableBorderDxfId="15">
  <autoFilter ref="A32:D37">
    <filterColumn colId="0"/>
  </autoFilter>
  <tableColumns count="4">
    <tableColumn id="1" name=" COSIP 2014"/>
    <tableColumn id="2" name="CUSTO"/>
    <tableColumn id="3" name="ARRECADAÇÃO"/>
    <tableColumn id="5" name="OBSERVAÇÕES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id="6" name="Tabela3569117" displayName="Tabela3569117" ref="A40:D45" totalsRowShown="0" headerRowDxfId="14" tableBorderDxfId="13">
  <autoFilter ref="A40:D45">
    <filterColumn colId="0"/>
  </autoFilter>
  <tableColumns count="4">
    <tableColumn id="1" name=" COSIP 2015"/>
    <tableColumn id="2" name="CUSTO"/>
    <tableColumn id="3" name="ARRECADAÇÃO"/>
    <tableColumn id="4" name="LANÇADO"/>
  </tableColumns>
  <tableStyleInfo name="TableStyleMedium8" showFirstColumn="0" showLastColumn="0" showRowStripes="1" showColumnStripes="0"/>
</table>
</file>

<file path=xl/tables/table7.xml><?xml version="1.0" encoding="utf-8"?>
<table xmlns="http://schemas.openxmlformats.org/spreadsheetml/2006/main" id="7" name="Tabela325" displayName="Tabela325" ref="A2:I7" totalsRowShown="0" headerRowDxfId="12" headerRowBorderDxfId="11" tableBorderDxfId="10" totalsRowBorderDxfId="9">
  <autoFilter ref="A2:I7">
    <filterColumn colId="0">
      <filters>
        <filter val="CURITIBANOS"/>
      </filters>
    </filterColumn>
  </autoFilter>
  <tableColumns count="9">
    <tableColumn id="1" name="MUNICÍPIOS" dataDxfId="8"/>
    <tableColumn id="2" name="NOTAS DIGITADAS" dataDxfId="7">
      <calculatedColumnFormula>Tabela325[[#This Row],[TOTAL NOTAL]]-#REF!</calculatedColumnFormula>
    </tableColumn>
    <tableColumn id="9" name="NOTAS EM ABERTO NOV" dataDxfId="6"/>
    <tableColumn id="8" name="NOTAS EM ABERTO JAN" dataDxfId="5"/>
    <tableColumn id="10" name="EVOLUÇÃO DIGITAÇÃO" dataDxfId="4">
      <calculatedColumnFormula>C3-D3</calculatedColumnFormula>
    </tableColumn>
    <tableColumn id="4" name="TOTAL NOTAL" dataDxfId="3"/>
    <tableColumn id="6" name="VALOR  TRANSMITIDO SAT" dataDxfId="2"/>
    <tableColumn id="7" name="VALOR DIGITADO SIS" dataDxfId="1"/>
    <tableColumn id="11" name="DIFERENÇA" dataDxfId="0">
      <calculatedColumnFormula>H3-G3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workbookViewId="0">
      <selection activeCell="B9" sqref="B9:N9"/>
    </sheetView>
  </sheetViews>
  <sheetFormatPr defaultRowHeight="15"/>
  <cols>
    <col min="1" max="1" width="7.42578125" customWidth="1"/>
    <col min="2" max="2" width="14.7109375" customWidth="1"/>
    <col min="3" max="3" width="11.42578125" style="18" bestFit="1" customWidth="1"/>
    <col min="4" max="4" width="12.140625" style="18" bestFit="1" customWidth="1"/>
    <col min="5" max="5" width="13.7109375" customWidth="1"/>
    <col min="6" max="6" width="8.7109375" style="18" customWidth="1"/>
    <col min="7" max="7" width="12.5703125" customWidth="1"/>
    <col min="8" max="8" width="8.140625" style="18" bestFit="1" customWidth="1"/>
    <col min="9" max="9" width="13.5703125" customWidth="1"/>
    <col min="10" max="10" width="7.85546875" style="18" customWidth="1"/>
    <col min="11" max="11" width="13.140625" customWidth="1"/>
    <col min="12" max="12" width="8.140625" style="18" customWidth="1"/>
    <col min="13" max="13" width="12.140625" customWidth="1"/>
  </cols>
  <sheetData>
    <row r="1" spans="1:14" ht="74.25" customHeight="1"/>
    <row r="3" spans="1:14">
      <c r="A3" s="91" t="s">
        <v>32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>
      <c r="A4" s="35"/>
      <c r="B4" s="3" t="s">
        <v>0</v>
      </c>
      <c r="C4" s="13" t="s">
        <v>34</v>
      </c>
      <c r="D4" s="69" t="s">
        <v>27</v>
      </c>
      <c r="E4" s="3" t="s">
        <v>1</v>
      </c>
      <c r="F4" s="13" t="s">
        <v>34</v>
      </c>
      <c r="G4" s="3" t="s">
        <v>2</v>
      </c>
      <c r="H4" s="13" t="s">
        <v>34</v>
      </c>
      <c r="I4" s="3" t="s">
        <v>3</v>
      </c>
      <c r="J4" s="13" t="s">
        <v>34</v>
      </c>
      <c r="K4" s="3" t="s">
        <v>4</v>
      </c>
      <c r="L4" s="13" t="s">
        <v>34</v>
      </c>
      <c r="M4" s="3" t="s">
        <v>5</v>
      </c>
      <c r="N4" s="13" t="s">
        <v>34</v>
      </c>
    </row>
    <row r="5" spans="1:14" s="18" customFormat="1">
      <c r="A5" s="13">
        <v>2013</v>
      </c>
      <c r="B5" s="27">
        <f>VA!K4</f>
        <v>531162089.65000004</v>
      </c>
      <c r="C5" s="13"/>
      <c r="D5" s="69">
        <f>IPM!D2</f>
        <v>54</v>
      </c>
      <c r="E5" s="67">
        <f>IPM!E2</f>
        <v>0.3414913</v>
      </c>
      <c r="F5" s="13"/>
      <c r="G5" s="26">
        <f>ICMS!B15</f>
        <v>11282439.91</v>
      </c>
      <c r="H5" s="13"/>
      <c r="I5" s="68">
        <v>229333.66</v>
      </c>
      <c r="J5" s="13"/>
      <c r="K5" s="57"/>
      <c r="L5" s="13"/>
      <c r="M5" s="57"/>
      <c r="N5" s="13"/>
    </row>
    <row r="6" spans="1:14">
      <c r="A6" s="13">
        <v>2014</v>
      </c>
      <c r="B6" s="27">
        <f>VA!K5</f>
        <v>678425750.71000004</v>
      </c>
      <c r="C6" s="33">
        <f>B6/B5-1</f>
        <v>0.27724806406465641</v>
      </c>
      <c r="D6" s="69">
        <f>IPM!F2</f>
        <v>47</v>
      </c>
      <c r="E6" s="24">
        <f>IPM!G2</f>
        <v>0.39063930000000002</v>
      </c>
      <c r="F6" s="34">
        <f>E6/E5-1</f>
        <v>0.14392167531061562</v>
      </c>
      <c r="G6" s="26">
        <f>ICMS!C15</f>
        <v>12383460.359999999</v>
      </c>
      <c r="H6" s="34">
        <f>G6/G5-1</f>
        <v>9.7587087437011499E-2</v>
      </c>
      <c r="I6" s="26">
        <f>ITR!B15</f>
        <v>319991.09999999998</v>
      </c>
      <c r="J6" s="34">
        <f>I6/I5-1</f>
        <v>0.39530804156703359</v>
      </c>
      <c r="K6" s="26">
        <f>FPM!B15</f>
        <v>17713534.010000002</v>
      </c>
      <c r="L6" s="16"/>
      <c r="M6" s="26">
        <f>IPVA!B15</f>
        <v>3173501.1700000004</v>
      </c>
      <c r="N6" s="16"/>
    </row>
    <row r="7" spans="1:14">
      <c r="A7" s="13">
        <v>2015</v>
      </c>
      <c r="B7" s="27">
        <f>VA!K6</f>
        <v>807280582.20000005</v>
      </c>
      <c r="C7" s="33">
        <f>B7/B6-1</f>
        <v>0.18993210584230957</v>
      </c>
      <c r="D7" s="69">
        <f>IPM!H2</f>
        <v>40</v>
      </c>
      <c r="E7" s="24">
        <f>IPM!I2</f>
        <v>0.43718590000000002</v>
      </c>
      <c r="F7" s="34">
        <f>E7/E6-1</f>
        <v>0.11915493397617705</v>
      </c>
      <c r="G7" s="26">
        <f>ICMS!D15</f>
        <v>14051105.990000002</v>
      </c>
      <c r="H7" s="34">
        <f>G7/G6-1</f>
        <v>0.13466717553251017</v>
      </c>
      <c r="I7" s="26">
        <f>ITR!C15</f>
        <v>338522.78</v>
      </c>
      <c r="J7" s="34">
        <f>I7/I6-1</f>
        <v>5.7913110708391669E-2</v>
      </c>
      <c r="K7" s="26">
        <f>FPM!C15</f>
        <v>18657957.16</v>
      </c>
      <c r="L7" s="34">
        <f>K7/K6-1</f>
        <v>5.3316472560858585E-2</v>
      </c>
      <c r="M7" s="26">
        <f>IPVA!C15</f>
        <v>3533942.6</v>
      </c>
      <c r="N7" s="34">
        <f>M7/M6-1</f>
        <v>0.11357847711144831</v>
      </c>
    </row>
    <row r="8" spans="1:14">
      <c r="A8" s="13">
        <v>2016</v>
      </c>
      <c r="B8" s="27">
        <f>VA!K7</f>
        <v>908297392.22000003</v>
      </c>
      <c r="C8" s="33"/>
      <c r="D8" s="70"/>
      <c r="E8" s="24">
        <f>IPM!K2</f>
        <v>0.48146090000000002</v>
      </c>
      <c r="F8" s="34">
        <f>E8/E7-1</f>
        <v>0.10127270801734456</v>
      </c>
      <c r="G8" s="26">
        <f>ICMS!F15</f>
        <v>17033392.499999996</v>
      </c>
      <c r="H8" s="34">
        <f>G8/G7-1</f>
        <v>0.21224567746641809</v>
      </c>
      <c r="I8" s="26">
        <f>ITR!E15</f>
        <v>340292.9</v>
      </c>
      <c r="J8" s="34">
        <f>I8/I7-1</f>
        <v>5.2289538683334413E-3</v>
      </c>
      <c r="K8" s="26">
        <f>FPM!E15</f>
        <v>21666903.770000003</v>
      </c>
      <c r="L8" s="34">
        <f>K8/K7-1</f>
        <v>0.16126881331096388</v>
      </c>
      <c r="M8" s="26">
        <f>IPVA!E15</f>
        <v>3713872.45</v>
      </c>
      <c r="N8" s="34">
        <f>M8/M7-1</f>
        <v>5.0914763018505171E-2</v>
      </c>
    </row>
    <row r="9" spans="1:14" s="18" customFormat="1">
      <c r="A9" s="13">
        <v>2017</v>
      </c>
      <c r="B9" s="27"/>
      <c r="C9" s="33"/>
      <c r="D9" s="70"/>
      <c r="E9" s="24">
        <f>IPM!L2</f>
        <v>0</v>
      </c>
      <c r="F9" s="34"/>
      <c r="G9" s="26">
        <f>ICMS!H15</f>
        <v>5225686.42</v>
      </c>
      <c r="H9" s="34"/>
      <c r="I9" s="26">
        <f>ITR!G15</f>
        <v>15354.74</v>
      </c>
      <c r="J9" s="34"/>
      <c r="K9" s="26">
        <f>FPM!G15</f>
        <v>5162079.58</v>
      </c>
      <c r="L9" s="34"/>
      <c r="M9" s="26">
        <f>IPVA!G15</f>
        <v>207967.55</v>
      </c>
      <c r="N9" s="34"/>
    </row>
    <row r="10" spans="1:14" s="18" customFormat="1">
      <c r="A10" s="28"/>
      <c r="B10" s="29"/>
      <c r="C10" s="29"/>
      <c r="D10" s="29"/>
      <c r="E10" s="30"/>
      <c r="F10" s="30"/>
      <c r="G10" s="31"/>
      <c r="H10" s="31"/>
      <c r="I10" s="30"/>
      <c r="J10" s="30"/>
      <c r="K10" s="30"/>
      <c r="L10" s="30"/>
      <c r="M10" s="31"/>
    </row>
    <row r="14" spans="1:14">
      <c r="C14" s="32"/>
      <c r="D14" s="32"/>
    </row>
    <row r="16" spans="1:14">
      <c r="A16" s="41"/>
      <c r="B16" s="41"/>
      <c r="C16" s="41"/>
      <c r="D16" s="41"/>
      <c r="E16" s="25"/>
      <c r="F16" s="25"/>
    </row>
    <row r="17" spans="1:5">
      <c r="A17" s="41"/>
      <c r="B17" s="41"/>
      <c r="C17" s="41"/>
      <c r="D17" s="41"/>
      <c r="E17" s="41"/>
    </row>
    <row r="18" spans="1:5">
      <c r="A18" s="41"/>
      <c r="B18" s="41"/>
      <c r="C18" s="41"/>
      <c r="D18" s="41"/>
      <c r="E18" s="41"/>
    </row>
    <row r="19" spans="1:5">
      <c r="A19" s="41"/>
      <c r="B19" s="41"/>
      <c r="C19" s="41"/>
      <c r="D19" s="41"/>
      <c r="E19" s="41"/>
    </row>
  </sheetData>
  <mergeCells count="1">
    <mergeCell ref="A3:N3"/>
  </mergeCells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80"/>
  <sheetViews>
    <sheetView tabSelected="1" workbookViewId="0">
      <selection activeCell="N17" sqref="N17"/>
    </sheetView>
  </sheetViews>
  <sheetFormatPr defaultRowHeight="15"/>
  <cols>
    <col min="1" max="1" width="6.28515625" customWidth="1"/>
    <col min="2" max="2" width="13.85546875" bestFit="1" customWidth="1"/>
    <col min="3" max="3" width="13.7109375" bestFit="1" customWidth="1"/>
    <col min="4" max="4" width="12.7109375" bestFit="1" customWidth="1"/>
    <col min="5" max="5" width="12.42578125" customWidth="1"/>
    <col min="6" max="6" width="13.140625" bestFit="1" customWidth="1"/>
    <col min="7" max="7" width="12.42578125" customWidth="1"/>
    <col min="8" max="8" width="14.5703125" customWidth="1"/>
    <col min="9" max="9" width="12.7109375" bestFit="1" customWidth="1"/>
    <col min="10" max="10" width="11.7109375" customWidth="1"/>
    <col min="11" max="11" width="12.42578125" customWidth="1"/>
    <col min="13" max="13" width="10.7109375" bestFit="1" customWidth="1"/>
  </cols>
  <sheetData>
    <row r="1" spans="1:13" s="18" customFormat="1">
      <c r="A1" s="92" t="s">
        <v>91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3" ht="33.75">
      <c r="A2" s="5"/>
      <c r="B2" s="6" t="s">
        <v>8</v>
      </c>
      <c r="C2" s="6" t="s">
        <v>10</v>
      </c>
      <c r="D2" s="7" t="s">
        <v>12</v>
      </c>
      <c r="E2" s="7" t="s">
        <v>13</v>
      </c>
      <c r="F2" s="7" t="s">
        <v>15</v>
      </c>
      <c r="G2" s="7" t="s">
        <v>17</v>
      </c>
      <c r="H2" s="7" t="s">
        <v>18</v>
      </c>
      <c r="I2" s="7"/>
      <c r="J2" s="8" t="s">
        <v>22</v>
      </c>
      <c r="K2" s="9"/>
    </row>
    <row r="3" spans="1:13">
      <c r="A3" s="48" t="s">
        <v>6</v>
      </c>
      <c r="B3" s="48" t="s">
        <v>7</v>
      </c>
      <c r="C3" s="48" t="s">
        <v>9</v>
      </c>
      <c r="D3" s="48" t="s">
        <v>11</v>
      </c>
      <c r="E3" s="48" t="s">
        <v>24</v>
      </c>
      <c r="F3" s="48" t="s">
        <v>14</v>
      </c>
      <c r="G3" s="48" t="s">
        <v>16</v>
      </c>
      <c r="H3" s="48" t="s">
        <v>19</v>
      </c>
      <c r="I3" s="48" t="s">
        <v>25</v>
      </c>
      <c r="J3" s="48" t="s">
        <v>20</v>
      </c>
      <c r="K3" s="48" t="s">
        <v>21</v>
      </c>
    </row>
    <row r="4" spans="1:13">
      <c r="A4" s="48">
        <v>2013</v>
      </c>
      <c r="B4" s="22">
        <v>356099545.58999997</v>
      </c>
      <c r="C4" s="22">
        <v>19373239.66</v>
      </c>
      <c r="D4" s="22">
        <v>1549303.04</v>
      </c>
      <c r="E4" s="22">
        <v>29167010.68</v>
      </c>
      <c r="F4" s="22">
        <v>69248093.900000006</v>
      </c>
      <c r="G4" s="22">
        <v>2467787.79</v>
      </c>
      <c r="H4" s="22">
        <v>34198734.460000001</v>
      </c>
      <c r="I4" s="22">
        <v>5380.35</v>
      </c>
      <c r="J4" s="22">
        <v>19052994.18</v>
      </c>
      <c r="K4" s="50">
        <f t="shared" ref="K4:K5" si="0">B4+C4+D4+E4+F4+G4+H4+I4+J4</f>
        <v>531162089.65000004</v>
      </c>
    </row>
    <row r="5" spans="1:13">
      <c r="A5" s="48">
        <v>2014</v>
      </c>
      <c r="B5" s="21">
        <v>463252503.69</v>
      </c>
      <c r="C5" s="21">
        <v>26061789.890000001</v>
      </c>
      <c r="D5" s="21">
        <v>823555.68</v>
      </c>
      <c r="E5" s="21">
        <v>44628239.369999997</v>
      </c>
      <c r="F5" s="21">
        <v>92088702.489999995</v>
      </c>
      <c r="G5" s="21">
        <v>1610242.2</v>
      </c>
      <c r="H5" s="21">
        <v>35610086.880000003</v>
      </c>
      <c r="I5" s="21">
        <v>4764.7</v>
      </c>
      <c r="J5" s="21">
        <v>14345865.810000001</v>
      </c>
      <c r="K5" s="51">
        <f t="shared" si="0"/>
        <v>678425750.71000004</v>
      </c>
    </row>
    <row r="6" spans="1:13">
      <c r="A6" s="48">
        <v>2015</v>
      </c>
      <c r="B6" s="20">
        <v>553178689.19000006</v>
      </c>
      <c r="C6" s="20">
        <v>31247056.41</v>
      </c>
      <c r="D6" s="20">
        <v>782537.33</v>
      </c>
      <c r="E6" s="20">
        <v>58846837.859999999</v>
      </c>
      <c r="F6" s="20">
        <v>105647030.09</v>
      </c>
      <c r="G6" s="20">
        <v>1824347.16</v>
      </c>
      <c r="H6" s="20">
        <v>38623769.859999999</v>
      </c>
      <c r="I6" s="20">
        <v>93696.29</v>
      </c>
      <c r="J6" s="20">
        <v>17036618.010000002</v>
      </c>
      <c r="K6" s="20">
        <f>B6+C6+D6+E6+F6+G6+H6+I6+J6</f>
        <v>807280582.20000005</v>
      </c>
    </row>
    <row r="7" spans="1:13" s="18" customFormat="1">
      <c r="A7" s="53"/>
      <c r="B7" s="19">
        <f t="shared" ref="B7:K7" si="1">B6/B5-1</f>
        <v>0.19411915701199756</v>
      </c>
      <c r="C7" s="19">
        <f t="shared" si="1"/>
        <v>0.19896049127422377</v>
      </c>
      <c r="D7" s="19">
        <f t="shared" si="1"/>
        <v>-4.9806407746468495E-2</v>
      </c>
      <c r="E7" s="19">
        <f t="shared" si="1"/>
        <v>0.3186009282624318</v>
      </c>
      <c r="F7" s="19">
        <f t="shared" si="1"/>
        <v>0.14723117204819247</v>
      </c>
      <c r="G7" s="19">
        <f t="shared" si="1"/>
        <v>0.13296444472763169</v>
      </c>
      <c r="H7" s="19">
        <f t="shared" si="1"/>
        <v>8.4630037274427306E-2</v>
      </c>
      <c r="I7" s="19">
        <f t="shared" si="1"/>
        <v>18.664677734170041</v>
      </c>
      <c r="J7" s="19">
        <f t="shared" si="1"/>
        <v>0.18756290039492574</v>
      </c>
      <c r="K7" s="19">
        <f t="shared" si="1"/>
        <v>0.18993210584230957</v>
      </c>
    </row>
    <row r="8" spans="1:13">
      <c r="A8" s="48">
        <v>2016</v>
      </c>
      <c r="B8" s="55">
        <v>633981695.75999999</v>
      </c>
      <c r="C8" s="55">
        <v>38831162.170000002</v>
      </c>
      <c r="D8" s="55">
        <v>483169.41</v>
      </c>
      <c r="E8" s="55">
        <v>73613894.25</v>
      </c>
      <c r="F8" s="55">
        <v>125446847.14</v>
      </c>
      <c r="G8" s="55">
        <v>1860899.21</v>
      </c>
      <c r="H8" s="55">
        <v>35667577.25</v>
      </c>
      <c r="I8" s="55">
        <v>9549.59</v>
      </c>
      <c r="J8" s="55">
        <v>9068276.9600000009</v>
      </c>
      <c r="K8" s="55">
        <f>B8+C8+D8+E8+F8+G8+H8+I8+J8</f>
        <v>918963071.74000001</v>
      </c>
      <c r="M8" s="88">
        <v>42829</v>
      </c>
    </row>
    <row r="9" spans="1:13">
      <c r="A9" s="18"/>
    </row>
    <row r="11" spans="1:13">
      <c r="A11" s="102" t="s">
        <v>109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1:13">
      <c r="A12" s="1" t="s">
        <v>26</v>
      </c>
      <c r="B12" s="11" t="s">
        <v>27</v>
      </c>
      <c r="C12" s="4" t="s">
        <v>28</v>
      </c>
      <c r="D12" s="11" t="s">
        <v>27</v>
      </c>
      <c r="E12" s="4" t="s">
        <v>29</v>
      </c>
      <c r="F12" s="11" t="s">
        <v>27</v>
      </c>
      <c r="G12" s="4" t="s">
        <v>30</v>
      </c>
      <c r="H12" s="11" t="s">
        <v>27</v>
      </c>
      <c r="I12" s="4" t="s">
        <v>107</v>
      </c>
      <c r="J12" s="11" t="s">
        <v>31</v>
      </c>
      <c r="K12" s="4" t="s">
        <v>108</v>
      </c>
    </row>
    <row r="13" spans="1:13">
      <c r="A13" s="1"/>
      <c r="B13" s="12">
        <v>59</v>
      </c>
      <c r="C13" s="2">
        <v>0.30358992499999998</v>
      </c>
      <c r="D13" s="12">
        <v>54</v>
      </c>
      <c r="E13" s="2">
        <v>0.3414913</v>
      </c>
      <c r="F13" s="12">
        <v>47</v>
      </c>
      <c r="G13" s="2">
        <v>0.39063930000000002</v>
      </c>
      <c r="H13" s="12">
        <v>40</v>
      </c>
      <c r="I13" s="2">
        <v>0.43718590000000002</v>
      </c>
      <c r="J13" s="12">
        <v>37</v>
      </c>
      <c r="K13" s="2">
        <v>0.48146090000000002</v>
      </c>
    </row>
    <row r="14" spans="1:13">
      <c r="A14" s="18"/>
      <c r="B14" s="18"/>
      <c r="C14" s="18"/>
      <c r="D14" s="18"/>
      <c r="E14" s="18"/>
      <c r="F14" s="18"/>
      <c r="G14" s="23">
        <v>0.14410000000000001</v>
      </c>
      <c r="H14" s="18"/>
      <c r="I14" s="23">
        <v>0.115</v>
      </c>
      <c r="J14" s="18"/>
      <c r="K14" s="52">
        <f>K13/I13-1</f>
        <v>0.10127270801734456</v>
      </c>
    </row>
    <row r="15" spans="1:13">
      <c r="H15" s="18" t="s">
        <v>90</v>
      </c>
      <c r="I15">
        <v>0.5084746</v>
      </c>
    </row>
    <row r="16" spans="1:13">
      <c r="B16" s="93" t="s">
        <v>52</v>
      </c>
      <c r="C16" s="93"/>
      <c r="D16" s="93"/>
      <c r="E16" s="93"/>
      <c r="F16" s="93"/>
      <c r="G16" s="93"/>
      <c r="H16" s="93"/>
      <c r="I16" s="93"/>
    </row>
    <row r="17" spans="2:11">
      <c r="B17" s="48" t="s">
        <v>33</v>
      </c>
      <c r="C17" s="48" t="s">
        <v>35</v>
      </c>
      <c r="D17" s="48" t="s">
        <v>36</v>
      </c>
      <c r="E17" s="13" t="s">
        <v>34</v>
      </c>
      <c r="F17" s="48" t="s">
        <v>37</v>
      </c>
      <c r="G17" s="13" t="s">
        <v>34</v>
      </c>
      <c r="H17" s="69" t="s">
        <v>110</v>
      </c>
      <c r="I17" s="13" t="s">
        <v>34</v>
      </c>
    </row>
    <row r="18" spans="2:11">
      <c r="B18" s="14" t="s">
        <v>38</v>
      </c>
      <c r="C18" s="15">
        <v>1039436.77</v>
      </c>
      <c r="D18" s="15">
        <v>1270627.94</v>
      </c>
      <c r="E18" s="38">
        <f>D18/C18-1</f>
        <v>0.22241965713797085</v>
      </c>
      <c r="F18" s="15">
        <v>1609833.82</v>
      </c>
      <c r="G18" s="38">
        <f>F18/D18-1</f>
        <v>0.2669592485114094</v>
      </c>
      <c r="H18" s="89">
        <v>1826678.39</v>
      </c>
      <c r="I18" s="38">
        <f t="shared" ref="I18:I30" si="2">H18/F18-1</f>
        <v>0.13469997170266912</v>
      </c>
    </row>
    <row r="19" spans="2:11">
      <c r="B19" s="14" t="s">
        <v>39</v>
      </c>
      <c r="C19" s="15">
        <v>987898.74</v>
      </c>
      <c r="D19" s="15">
        <v>1148044.19</v>
      </c>
      <c r="E19" s="38">
        <f t="shared" ref="E19:E30" si="3">D19/C19-1</f>
        <v>0.16210715077944116</v>
      </c>
      <c r="F19" s="15">
        <v>1326567.94</v>
      </c>
      <c r="G19" s="38">
        <f t="shared" ref="G19:G30" si="4">F19/D19-1</f>
        <v>0.15550250726847015</v>
      </c>
      <c r="H19" s="89">
        <v>1653483.36</v>
      </c>
      <c r="I19" s="38">
        <f t="shared" si="2"/>
        <v>0.24643699741454639</v>
      </c>
    </row>
    <row r="20" spans="2:11">
      <c r="B20" s="14" t="s">
        <v>40</v>
      </c>
      <c r="C20" s="15">
        <v>999247.05</v>
      </c>
      <c r="D20" s="15">
        <v>1159858.83</v>
      </c>
      <c r="E20" s="38">
        <f t="shared" si="3"/>
        <v>0.16073280376459453</v>
      </c>
      <c r="F20" s="15">
        <v>1342320.07</v>
      </c>
      <c r="G20" s="38">
        <f t="shared" si="4"/>
        <v>0.15731331717326325</v>
      </c>
      <c r="H20" s="89">
        <v>1745524.67</v>
      </c>
      <c r="I20" s="38">
        <f t="shared" si="2"/>
        <v>0.30037888057503292</v>
      </c>
    </row>
    <row r="21" spans="2:11" ht="16.5">
      <c r="B21" s="14" t="s">
        <v>41</v>
      </c>
      <c r="C21" s="15">
        <v>975316.49</v>
      </c>
      <c r="D21" s="15">
        <v>1236219.94</v>
      </c>
      <c r="E21" s="38">
        <f t="shared" si="3"/>
        <v>0.26750644808640511</v>
      </c>
      <c r="F21" s="15">
        <v>1374906.14</v>
      </c>
      <c r="G21" s="38">
        <f t="shared" si="4"/>
        <v>0.11218570054775201</v>
      </c>
      <c r="H21" s="89">
        <v>1811278.15</v>
      </c>
      <c r="I21" s="38">
        <f t="shared" si="2"/>
        <v>0.31738312696748894</v>
      </c>
      <c r="K21" s="39"/>
    </row>
    <row r="22" spans="2:11">
      <c r="B22" s="14" t="s">
        <v>42</v>
      </c>
      <c r="C22" s="15">
        <v>992157.63</v>
      </c>
      <c r="D22" s="15">
        <v>1181000.95</v>
      </c>
      <c r="E22" s="38">
        <f t="shared" si="3"/>
        <v>0.19033600537850015</v>
      </c>
      <c r="F22" s="15">
        <v>1331959.47</v>
      </c>
      <c r="G22" s="38">
        <f t="shared" si="4"/>
        <v>0.12782252207333111</v>
      </c>
      <c r="H22" s="104">
        <v>1633901.51</v>
      </c>
      <c r="I22" s="38">
        <f t="shared" si="2"/>
        <v>0.22669011092357039</v>
      </c>
    </row>
    <row r="23" spans="2:11">
      <c r="B23" s="14" t="s">
        <v>43</v>
      </c>
      <c r="C23" s="15">
        <v>1003110.23</v>
      </c>
      <c r="D23" s="15">
        <v>1130325.23</v>
      </c>
      <c r="E23" s="38">
        <f t="shared" si="3"/>
        <v>0.12682055889311394</v>
      </c>
      <c r="F23" s="15">
        <v>1315947.3</v>
      </c>
      <c r="G23" s="38">
        <f t="shared" si="4"/>
        <v>0.16422005372736836</v>
      </c>
      <c r="H23" s="89"/>
      <c r="I23" s="38">
        <f t="shared" si="2"/>
        <v>-1</v>
      </c>
    </row>
    <row r="24" spans="2:11">
      <c r="B24" s="14" t="s">
        <v>44</v>
      </c>
      <c r="C24" s="15">
        <v>947084.08</v>
      </c>
      <c r="D24" s="15">
        <v>1141377.06</v>
      </c>
      <c r="E24" s="38">
        <f t="shared" si="3"/>
        <v>0.20514860729155115</v>
      </c>
      <c r="F24" s="15">
        <v>1357309.82</v>
      </c>
      <c r="G24" s="38">
        <f t="shared" si="4"/>
        <v>0.18918617481237976</v>
      </c>
      <c r="H24" s="89"/>
      <c r="I24" s="38">
        <f t="shared" si="2"/>
        <v>-1</v>
      </c>
    </row>
    <row r="25" spans="2:11">
      <c r="B25" s="14" t="s">
        <v>45</v>
      </c>
      <c r="C25" s="15">
        <v>982599.11</v>
      </c>
      <c r="D25" s="15">
        <v>1095617.57</v>
      </c>
      <c r="E25" s="38">
        <f t="shared" si="3"/>
        <v>0.1150199087804995</v>
      </c>
      <c r="F25" s="15">
        <v>1342445.6</v>
      </c>
      <c r="G25" s="38">
        <f t="shared" si="4"/>
        <v>0.22528666640495731</v>
      </c>
      <c r="H25" s="89"/>
      <c r="I25" s="38">
        <f t="shared" si="2"/>
        <v>-1</v>
      </c>
    </row>
    <row r="26" spans="2:11">
      <c r="B26" s="14" t="s">
        <v>46</v>
      </c>
      <c r="C26" s="15">
        <v>1033599.48</v>
      </c>
      <c r="D26" s="15">
        <v>1142879.55</v>
      </c>
      <c r="E26" s="38">
        <f t="shared" si="3"/>
        <v>0.10572767509519254</v>
      </c>
      <c r="F26" s="15">
        <v>1450646.21</v>
      </c>
      <c r="G26" s="38">
        <f t="shared" si="4"/>
        <v>0.26929054772219874</v>
      </c>
      <c r="H26" s="89"/>
      <c r="I26" s="38">
        <f t="shared" si="2"/>
        <v>-1</v>
      </c>
    </row>
    <row r="27" spans="2:11">
      <c r="B27" s="14" t="s">
        <v>47</v>
      </c>
      <c r="C27" s="15">
        <v>1098405.18</v>
      </c>
      <c r="D27" s="15">
        <v>1182578.7</v>
      </c>
      <c r="E27" s="38">
        <f t="shared" si="3"/>
        <v>7.6632486383576559E-2</v>
      </c>
      <c r="F27" s="15">
        <v>1511269.58</v>
      </c>
      <c r="G27" s="38">
        <f t="shared" si="4"/>
        <v>0.27794419094475509</v>
      </c>
      <c r="H27" s="89"/>
      <c r="I27" s="38">
        <f t="shared" si="2"/>
        <v>-1</v>
      </c>
    </row>
    <row r="28" spans="2:11">
      <c r="B28" s="14" t="s">
        <v>48</v>
      </c>
      <c r="C28" s="15">
        <v>1173402.2</v>
      </c>
      <c r="D28" s="15">
        <v>1185288.49</v>
      </c>
      <c r="E28" s="38">
        <f t="shared" si="3"/>
        <v>1.0129766247242378E-2</v>
      </c>
      <c r="F28" s="15">
        <v>1452595.18</v>
      </c>
      <c r="G28" s="38">
        <f t="shared" si="4"/>
        <v>0.2255203625574731</v>
      </c>
      <c r="H28" s="89"/>
      <c r="I28" s="38">
        <f t="shared" si="2"/>
        <v>-1</v>
      </c>
    </row>
    <row r="29" spans="2:11">
      <c r="B29" s="14" t="s">
        <v>49</v>
      </c>
      <c r="C29" s="15">
        <v>1151203.3999999999</v>
      </c>
      <c r="D29" s="15">
        <v>1177287.54</v>
      </c>
      <c r="E29" s="38">
        <f t="shared" si="3"/>
        <v>2.2658150592675508E-2</v>
      </c>
      <c r="F29" s="15">
        <v>1617591.37</v>
      </c>
      <c r="G29" s="38">
        <f t="shared" si="4"/>
        <v>0.37399854754259954</v>
      </c>
      <c r="H29" s="89"/>
      <c r="I29" s="38">
        <f t="shared" si="2"/>
        <v>-1</v>
      </c>
    </row>
    <row r="30" spans="2:11">
      <c r="B30" s="14" t="s">
        <v>50</v>
      </c>
      <c r="C30" s="15">
        <f>SUM(C18:C29)</f>
        <v>12383460.359999999</v>
      </c>
      <c r="D30" s="15">
        <f>SUM(D18:D29)</f>
        <v>14051105.990000002</v>
      </c>
      <c r="E30" s="38">
        <f t="shared" si="3"/>
        <v>0.13466717553251017</v>
      </c>
      <c r="F30" s="15">
        <f>SUM(F18:F29)</f>
        <v>17033392.499999996</v>
      </c>
      <c r="G30" s="38">
        <f t="shared" si="4"/>
        <v>0.21224567746641809</v>
      </c>
      <c r="H30" s="15">
        <f>SUM(H18:H29)</f>
        <v>8670866.0800000001</v>
      </c>
      <c r="I30" s="38">
        <f t="shared" si="2"/>
        <v>-0.49094896509899588</v>
      </c>
    </row>
    <row r="33" spans="2:20">
      <c r="B33" s="93" t="s">
        <v>51</v>
      </c>
      <c r="C33" s="93"/>
      <c r="D33" s="93"/>
      <c r="E33" s="93"/>
      <c r="F33" s="93"/>
      <c r="G33" s="93"/>
      <c r="H33" s="93"/>
      <c r="I33" s="93"/>
    </row>
    <row r="34" spans="2:20">
      <c r="B34" s="71" t="s">
        <v>33</v>
      </c>
      <c r="C34" s="71" t="s">
        <v>35</v>
      </c>
      <c r="D34" s="71" t="s">
        <v>36</v>
      </c>
      <c r="E34" s="13" t="s">
        <v>34</v>
      </c>
      <c r="F34" s="71" t="s">
        <v>37</v>
      </c>
      <c r="G34" s="13" t="s">
        <v>34</v>
      </c>
      <c r="H34" s="90" t="s">
        <v>110</v>
      </c>
      <c r="I34" s="13" t="s">
        <v>34</v>
      </c>
    </row>
    <row r="35" spans="2:20">
      <c r="B35" s="1" t="s">
        <v>38</v>
      </c>
      <c r="C35" s="15">
        <v>12799.81</v>
      </c>
      <c r="D35" s="15">
        <v>8634.2000000000007</v>
      </c>
      <c r="E35" s="38">
        <f>D35/C35</f>
        <v>0.67455688795380564</v>
      </c>
      <c r="F35" s="15">
        <v>4397.5600000000004</v>
      </c>
      <c r="G35" s="38">
        <f>F35/D35-1</f>
        <v>-0.49068124435384863</v>
      </c>
      <c r="H35" s="89">
        <v>9407.33</v>
      </c>
      <c r="I35" s="38">
        <f t="shared" ref="I35:I38" si="5">H35/F35-1</f>
        <v>1.1392158378737296</v>
      </c>
    </row>
    <row r="36" spans="2:20">
      <c r="B36" s="1" t="s">
        <v>39</v>
      </c>
      <c r="C36" s="15">
        <v>2379.46</v>
      </c>
      <c r="D36" s="15">
        <v>784.4</v>
      </c>
      <c r="E36" s="38">
        <f t="shared" ref="E36:E47" si="6">D36/C36</f>
        <v>0.32965462752052987</v>
      </c>
      <c r="F36" s="15">
        <v>1644.75</v>
      </c>
      <c r="G36" s="38">
        <f t="shared" ref="G36:G47" si="7">F36/D36-1</f>
        <v>1.0968255991840898</v>
      </c>
      <c r="H36" s="89">
        <v>5947.41</v>
      </c>
      <c r="I36" s="38">
        <f t="shared" si="5"/>
        <v>2.6159963520291836</v>
      </c>
    </row>
    <row r="37" spans="2:20">
      <c r="B37" s="1" t="s">
        <v>40</v>
      </c>
      <c r="C37" s="15">
        <v>614.41</v>
      </c>
      <c r="D37" s="15">
        <v>1699.43</v>
      </c>
      <c r="E37" s="38">
        <f t="shared" si="6"/>
        <v>2.7659543301704077</v>
      </c>
      <c r="F37" s="15">
        <v>1133.44</v>
      </c>
      <c r="G37" s="38">
        <f t="shared" si="7"/>
        <v>-0.33304696280517587</v>
      </c>
      <c r="H37" s="68">
        <v>2102.5500000000002</v>
      </c>
      <c r="I37" s="38">
        <f t="shared" si="5"/>
        <v>0.85501658667419544</v>
      </c>
    </row>
    <row r="38" spans="2:20">
      <c r="B38" s="1" t="s">
        <v>41</v>
      </c>
      <c r="C38" s="15">
        <v>13767.73</v>
      </c>
      <c r="D38" s="15">
        <v>0</v>
      </c>
      <c r="E38" s="38">
        <f t="shared" si="6"/>
        <v>0</v>
      </c>
      <c r="F38" s="36">
        <v>1009.68</v>
      </c>
      <c r="G38" s="38" t="e">
        <f t="shared" si="7"/>
        <v>#DIV/0!</v>
      </c>
      <c r="H38" s="26">
        <v>1099.1099999999999</v>
      </c>
      <c r="I38" s="38">
        <f t="shared" si="5"/>
        <v>8.8572617066793313E-2</v>
      </c>
    </row>
    <row r="39" spans="2:20">
      <c r="B39" s="1" t="s">
        <v>42</v>
      </c>
      <c r="C39" s="15">
        <v>2809.04</v>
      </c>
      <c r="D39" s="15">
        <v>3153.2</v>
      </c>
      <c r="E39" s="38">
        <f t="shared" si="6"/>
        <v>1.1225187252584512</v>
      </c>
      <c r="F39" s="15">
        <v>910.14</v>
      </c>
      <c r="G39" s="38">
        <f t="shared" si="7"/>
        <v>-0.71135988836737285</v>
      </c>
      <c r="H39" s="1"/>
      <c r="I39" s="1"/>
    </row>
    <row r="40" spans="2:20">
      <c r="B40" s="1" t="s">
        <v>43</v>
      </c>
      <c r="C40" s="15">
        <v>1446.32</v>
      </c>
      <c r="D40" s="15">
        <v>733.26</v>
      </c>
      <c r="E40" s="38">
        <f t="shared" si="6"/>
        <v>0.50698324022346375</v>
      </c>
      <c r="F40" s="15">
        <v>3949.65</v>
      </c>
      <c r="G40" s="38">
        <f t="shared" si="7"/>
        <v>4.3864250061369772</v>
      </c>
      <c r="H40" s="1"/>
      <c r="I40" s="1"/>
    </row>
    <row r="41" spans="2:20">
      <c r="B41" s="1" t="s">
        <v>44</v>
      </c>
      <c r="C41" s="15">
        <v>322.95</v>
      </c>
      <c r="D41" s="15">
        <v>305.75</v>
      </c>
      <c r="E41" s="38">
        <f t="shared" si="6"/>
        <v>0.94674098157609543</v>
      </c>
      <c r="F41" s="15">
        <v>2694.93</v>
      </c>
      <c r="G41" s="38">
        <f t="shared" si="7"/>
        <v>7.8141618969746514</v>
      </c>
      <c r="H41" s="1"/>
      <c r="I41" s="1"/>
    </row>
    <row r="42" spans="2:20">
      <c r="B42" s="1" t="s">
        <v>45</v>
      </c>
      <c r="C42" s="15">
        <v>292.19</v>
      </c>
      <c r="D42" s="15">
        <v>1390.33</v>
      </c>
      <c r="E42" s="38">
        <f t="shared" si="6"/>
        <v>4.7583079503063077</v>
      </c>
      <c r="F42" s="15">
        <v>1387.15</v>
      </c>
      <c r="G42" s="38">
        <f t="shared" si="7"/>
        <v>-2.2872267734996843E-3</v>
      </c>
      <c r="H42" s="1"/>
      <c r="I42" s="1"/>
    </row>
    <row r="43" spans="2:20">
      <c r="B43" s="1" t="s">
        <v>46</v>
      </c>
      <c r="C43" s="15">
        <v>23791.1</v>
      </c>
      <c r="D43" s="15">
        <v>33387.129999999997</v>
      </c>
      <c r="E43" s="38">
        <f t="shared" si="6"/>
        <v>1.4033453686462585</v>
      </c>
      <c r="F43" s="15">
        <v>34456.449999999997</v>
      </c>
      <c r="G43" s="38">
        <f t="shared" si="7"/>
        <v>3.2027910155799644E-2</v>
      </c>
      <c r="H43" s="1"/>
      <c r="I43" s="1"/>
    </row>
    <row r="44" spans="2:20">
      <c r="B44" s="1" t="s">
        <v>47</v>
      </c>
      <c r="C44" s="15">
        <v>213264.81</v>
      </c>
      <c r="D44" s="15">
        <v>255890.25</v>
      </c>
      <c r="E44" s="38">
        <f t="shared" si="6"/>
        <v>1.1998709491734711</v>
      </c>
      <c r="F44" s="15">
        <v>256769.64</v>
      </c>
      <c r="G44" s="54">
        <f t="shared" si="7"/>
        <v>3.4365904914315237E-3</v>
      </c>
      <c r="H44" s="1"/>
      <c r="I44" s="1"/>
      <c r="L44" s="92" t="s">
        <v>104</v>
      </c>
      <c r="M44" s="92"/>
      <c r="N44" s="92"/>
      <c r="O44" s="92"/>
      <c r="P44" s="92"/>
      <c r="Q44" s="92"/>
      <c r="R44" s="92"/>
      <c r="S44" s="92"/>
      <c r="T44" s="92"/>
    </row>
    <row r="45" spans="2:20" ht="16.5" customHeight="1">
      <c r="B45" s="1" t="s">
        <v>48</v>
      </c>
      <c r="C45" s="15">
        <v>34317.79</v>
      </c>
      <c r="D45" s="15">
        <v>22857.8</v>
      </c>
      <c r="E45" s="38">
        <f t="shared" si="6"/>
        <v>0.66606270392120237</v>
      </c>
      <c r="F45" s="15">
        <v>14814.63</v>
      </c>
      <c r="G45" s="38">
        <f t="shared" si="7"/>
        <v>-0.35187857099108399</v>
      </c>
      <c r="H45" s="1"/>
      <c r="I45" s="1"/>
      <c r="L45" s="100" t="s">
        <v>32</v>
      </c>
      <c r="M45" s="73" t="s">
        <v>95</v>
      </c>
      <c r="N45" s="73" t="s">
        <v>96</v>
      </c>
      <c r="O45" s="73" t="s">
        <v>97</v>
      </c>
      <c r="P45" s="73" t="s">
        <v>98</v>
      </c>
      <c r="Q45" s="74" t="s">
        <v>99</v>
      </c>
      <c r="R45" s="73" t="s">
        <v>100</v>
      </c>
      <c r="S45" s="73" t="s">
        <v>101</v>
      </c>
      <c r="T45" s="75" t="s">
        <v>102</v>
      </c>
    </row>
    <row r="46" spans="2:20">
      <c r="B46" s="1" t="s">
        <v>49</v>
      </c>
      <c r="C46" s="15">
        <v>14185.49</v>
      </c>
      <c r="D46" s="15">
        <v>9687.0300000000007</v>
      </c>
      <c r="E46" s="38">
        <f t="shared" si="6"/>
        <v>0.68288300227908949</v>
      </c>
      <c r="F46" s="15">
        <v>17124.88</v>
      </c>
      <c r="G46" s="38">
        <f t="shared" si="7"/>
        <v>0.76781531594307029</v>
      </c>
      <c r="H46" s="1"/>
      <c r="I46" s="1"/>
      <c r="L46" s="101"/>
      <c r="M46" s="77">
        <v>10791</v>
      </c>
      <c r="N46" s="77">
        <v>5296</v>
      </c>
      <c r="O46" s="77">
        <v>4347</v>
      </c>
      <c r="P46" s="77">
        <f>N46-O46</f>
        <v>949</v>
      </c>
      <c r="Q46" s="78">
        <v>15138</v>
      </c>
      <c r="R46" s="79">
        <v>25492994.920000002</v>
      </c>
      <c r="S46" s="79">
        <v>25825429.84</v>
      </c>
      <c r="T46" s="80">
        <f t="shared" ref="T46" si="8">S46-R46</f>
        <v>332434.91999999806</v>
      </c>
    </row>
    <row r="47" spans="2:20">
      <c r="B47" s="1" t="s">
        <v>21</v>
      </c>
      <c r="C47" s="15">
        <f>SUM(C35:C46)</f>
        <v>319991.09999999998</v>
      </c>
      <c r="D47" s="15">
        <f>SUM(D35:D46)</f>
        <v>338522.78</v>
      </c>
      <c r="E47" s="38">
        <f t="shared" si="6"/>
        <v>1.0579131107083917</v>
      </c>
      <c r="F47" s="15">
        <f>SUM(F35:F46)</f>
        <v>340292.9</v>
      </c>
      <c r="G47" s="38">
        <f t="shared" si="7"/>
        <v>5.2289538683334413E-3</v>
      </c>
      <c r="H47" s="1"/>
      <c r="I47" s="1"/>
    </row>
    <row r="49" spans="2:11" ht="10.5" customHeight="1"/>
    <row r="50" spans="2:11">
      <c r="B50" s="93" t="s">
        <v>54</v>
      </c>
      <c r="C50" s="93"/>
      <c r="D50" s="93"/>
      <c r="E50" s="93"/>
      <c r="F50" s="93"/>
      <c r="G50" s="93"/>
      <c r="H50" s="93"/>
      <c r="I50" s="93"/>
    </row>
    <row r="51" spans="2:11">
      <c r="B51" s="71" t="s">
        <v>33</v>
      </c>
      <c r="C51" s="71" t="s">
        <v>35</v>
      </c>
      <c r="D51" s="71" t="s">
        <v>36</v>
      </c>
      <c r="E51" s="13" t="s">
        <v>34</v>
      </c>
      <c r="F51" s="71" t="s">
        <v>37</v>
      </c>
      <c r="G51" s="13" t="s">
        <v>34</v>
      </c>
      <c r="H51" s="90" t="s">
        <v>110</v>
      </c>
      <c r="I51" s="13" t="s">
        <v>34</v>
      </c>
    </row>
    <row r="52" spans="2:11">
      <c r="B52" s="1" t="s">
        <v>53</v>
      </c>
      <c r="C52" s="15">
        <v>1784494.1</v>
      </c>
      <c r="D52" s="15">
        <v>1798006.99</v>
      </c>
      <c r="E52" s="38">
        <f>D52/C52-1</f>
        <v>7.5723926461845892E-3</v>
      </c>
      <c r="F52" s="15">
        <v>1565163.26</v>
      </c>
      <c r="G52" s="38">
        <f>F52/D52-1</f>
        <v>-0.12950101489872401</v>
      </c>
      <c r="H52" s="68">
        <v>1673170.77</v>
      </c>
      <c r="I52" s="37">
        <f t="shared" ref="I52:I56" si="9">H52/F52-1</f>
        <v>6.9007184592360105E-2</v>
      </c>
    </row>
    <row r="53" spans="2:11">
      <c r="B53" s="1" t="s">
        <v>39</v>
      </c>
      <c r="C53" s="15">
        <v>1905578.69</v>
      </c>
      <c r="D53" s="15">
        <v>1835416.8</v>
      </c>
      <c r="E53" s="38">
        <f t="shared" ref="E53:E64" si="10">D53/C53-1</f>
        <v>-3.6819203724407723E-2</v>
      </c>
      <c r="F53" s="15">
        <v>1959358.12</v>
      </c>
      <c r="G53" s="38">
        <f>F53/D53-1</f>
        <v>6.7527615525803109E-2</v>
      </c>
      <c r="H53" s="15">
        <v>2144959.9</v>
      </c>
      <c r="I53" s="37">
        <f t="shared" si="9"/>
        <v>9.4725807449635546E-2</v>
      </c>
    </row>
    <row r="54" spans="2:11">
      <c r="B54" s="1" t="s">
        <v>40</v>
      </c>
      <c r="C54" s="15">
        <v>1130379.8700000001</v>
      </c>
      <c r="D54" s="15">
        <v>1336831.54</v>
      </c>
      <c r="E54" s="38">
        <f t="shared" si="10"/>
        <v>0.18263919544144036</v>
      </c>
      <c r="F54" s="15">
        <v>1190150.57</v>
      </c>
      <c r="G54" s="38">
        <f t="shared" ref="G54:G64" si="11">F54/D54-1</f>
        <v>-0.10972285258919012</v>
      </c>
      <c r="H54" s="15">
        <v>1343948.91</v>
      </c>
      <c r="I54" s="37">
        <f t="shared" si="9"/>
        <v>0.12922595163736283</v>
      </c>
    </row>
    <row r="55" spans="2:11" ht="16.5">
      <c r="B55" s="1" t="s">
        <v>41</v>
      </c>
      <c r="C55" s="15">
        <v>1290138.3</v>
      </c>
      <c r="D55" s="15">
        <v>1442795.48</v>
      </c>
      <c r="E55" s="38">
        <f t="shared" si="10"/>
        <v>0.11832621355400419</v>
      </c>
      <c r="F55" s="15">
        <v>1414833.43</v>
      </c>
      <c r="G55" s="38">
        <f t="shared" si="11"/>
        <v>-1.9380466869774238E-2</v>
      </c>
      <c r="H55" s="15">
        <v>1619229.82</v>
      </c>
      <c r="I55" s="37">
        <f t="shared" si="9"/>
        <v>0.14446675182109603</v>
      </c>
      <c r="K55" s="39"/>
    </row>
    <row r="56" spans="2:11">
      <c r="B56" s="1" t="s">
        <v>42</v>
      </c>
      <c r="C56" s="15">
        <v>1719267.92</v>
      </c>
      <c r="D56" s="15">
        <v>1774235.98</v>
      </c>
      <c r="E56" s="38">
        <f t="shared" si="10"/>
        <v>3.1971782501473145E-2</v>
      </c>
      <c r="F56" s="15">
        <v>1881386.96</v>
      </c>
      <c r="G56" s="38">
        <f t="shared" si="11"/>
        <v>6.0392744374398344E-2</v>
      </c>
      <c r="H56" s="104">
        <v>1836736.76</v>
      </c>
      <c r="I56" s="37">
        <f t="shared" si="9"/>
        <v>-2.3732597785199872E-2</v>
      </c>
    </row>
    <row r="57" spans="2:11">
      <c r="B57" s="1" t="s">
        <v>43</v>
      </c>
      <c r="C57" s="15">
        <v>1289339.95</v>
      </c>
      <c r="D57" s="15">
        <v>1543765.17</v>
      </c>
      <c r="E57" s="38">
        <f t="shared" si="10"/>
        <v>0.19732981980431141</v>
      </c>
      <c r="F57" s="15">
        <v>1554330.42</v>
      </c>
      <c r="G57" s="38">
        <f t="shared" si="11"/>
        <v>6.8438193873747721E-3</v>
      </c>
      <c r="H57" s="1"/>
      <c r="I57" s="1"/>
    </row>
    <row r="58" spans="2:11">
      <c r="B58" s="1" t="s">
        <v>44</v>
      </c>
      <c r="C58" s="15">
        <v>1107379.8899999999</v>
      </c>
      <c r="D58" s="15">
        <v>1352287.29</v>
      </c>
      <c r="E58" s="38">
        <f t="shared" si="10"/>
        <v>0.22115933494150797</v>
      </c>
      <c r="F58" s="15">
        <v>1723546.05</v>
      </c>
      <c r="G58" s="38">
        <f t="shared" si="11"/>
        <v>0.27454133655282664</v>
      </c>
      <c r="H58" s="1"/>
      <c r="I58" s="1"/>
    </row>
    <row r="59" spans="2:11">
      <c r="B59" s="1" t="s">
        <v>45</v>
      </c>
      <c r="C59" s="15">
        <v>1345278.17</v>
      </c>
      <c r="D59" s="15">
        <v>1336946.74</v>
      </c>
      <c r="E59" s="38">
        <f t="shared" si="10"/>
        <v>-6.1930909055039063E-3</v>
      </c>
      <c r="F59" s="15">
        <v>1397521.49</v>
      </c>
      <c r="G59" s="38">
        <f t="shared" si="11"/>
        <v>4.5308274583922392E-2</v>
      </c>
      <c r="H59" s="1"/>
      <c r="I59" s="1"/>
    </row>
    <row r="60" spans="2:11">
      <c r="B60" s="1" t="s">
        <v>46</v>
      </c>
      <c r="C60" s="15">
        <v>1179248.8</v>
      </c>
      <c r="D60" s="15">
        <v>1114620.81</v>
      </c>
      <c r="E60" s="38">
        <f t="shared" si="10"/>
        <v>-5.4804372071440732E-2</v>
      </c>
      <c r="F60" s="15">
        <v>1136464.48</v>
      </c>
      <c r="G60" s="38">
        <f t="shared" si="11"/>
        <v>1.9597400123903874E-2</v>
      </c>
      <c r="H60" s="1"/>
      <c r="I60" s="1"/>
    </row>
    <row r="61" spans="2:11">
      <c r="B61" s="1" t="s">
        <v>47</v>
      </c>
      <c r="C61" s="15">
        <v>1114511.54</v>
      </c>
      <c r="D61" s="15">
        <v>1268623.19</v>
      </c>
      <c r="E61" s="38">
        <f t="shared" si="10"/>
        <v>0.13827730307754371</v>
      </c>
      <c r="F61" s="15">
        <v>1379548.55</v>
      </c>
      <c r="G61" s="38">
        <f t="shared" si="11"/>
        <v>8.7437594452297596E-2</v>
      </c>
      <c r="H61" s="1"/>
      <c r="I61" s="1"/>
    </row>
    <row r="62" spans="2:11">
      <c r="B62" s="1" t="s">
        <v>48</v>
      </c>
      <c r="C62" s="15">
        <v>1475198.56</v>
      </c>
      <c r="D62" s="15">
        <v>1432375.18</v>
      </c>
      <c r="E62" s="38">
        <f t="shared" si="10"/>
        <v>-2.9028892219092217E-2</v>
      </c>
      <c r="F62" s="15">
        <v>2516966.9300000002</v>
      </c>
      <c r="G62" s="38">
        <f t="shared" si="11"/>
        <v>0.75719808967926983</v>
      </c>
      <c r="H62" s="1"/>
      <c r="I62" s="1"/>
    </row>
    <row r="63" spans="2:11">
      <c r="B63" s="1" t="s">
        <v>49</v>
      </c>
      <c r="C63" s="15">
        <v>2372718.2200000002</v>
      </c>
      <c r="D63" s="15">
        <v>2422051.9900000002</v>
      </c>
      <c r="E63" s="38">
        <f t="shared" si="10"/>
        <v>2.0792089673421055E-2</v>
      </c>
      <c r="F63" s="15">
        <v>3947633.51</v>
      </c>
      <c r="G63" s="38">
        <f t="shared" si="11"/>
        <v>0.6298714999920374</v>
      </c>
      <c r="H63" s="1"/>
      <c r="I63" s="1"/>
    </row>
    <row r="64" spans="2:11">
      <c r="B64" s="1" t="s">
        <v>21</v>
      </c>
      <c r="C64" s="15">
        <f>SUM(C52:C63)</f>
        <v>17713534.010000002</v>
      </c>
      <c r="D64" s="15">
        <f>SUM(D52:D63)</f>
        <v>18657957.16</v>
      </c>
      <c r="E64" s="38">
        <f t="shared" si="10"/>
        <v>5.3316472560858585E-2</v>
      </c>
      <c r="F64" s="15">
        <f>SUM(F52:F63)</f>
        <v>21666903.770000003</v>
      </c>
      <c r="G64" s="38">
        <f t="shared" si="11"/>
        <v>0.16126881331096388</v>
      </c>
      <c r="H64" s="1"/>
      <c r="I64" s="1"/>
    </row>
    <row r="65" spans="2:9" ht="12" customHeight="1"/>
    <row r="66" spans="2:9" ht="24" customHeight="1">
      <c r="B66" s="97" t="s">
        <v>55</v>
      </c>
      <c r="C66" s="98"/>
      <c r="D66" s="98"/>
      <c r="E66" s="98"/>
      <c r="F66" s="98"/>
      <c r="G66" s="98"/>
      <c r="H66" s="98"/>
      <c r="I66" s="99"/>
    </row>
    <row r="67" spans="2:9">
      <c r="B67" s="71" t="s">
        <v>33</v>
      </c>
      <c r="C67" s="71" t="s">
        <v>35</v>
      </c>
      <c r="D67" s="71" t="s">
        <v>36</v>
      </c>
      <c r="E67" s="13" t="s">
        <v>34</v>
      </c>
      <c r="F67" s="71" t="s">
        <v>37</v>
      </c>
      <c r="G67" s="13" t="s">
        <v>34</v>
      </c>
      <c r="H67" s="69" t="s">
        <v>110</v>
      </c>
      <c r="I67" s="13" t="s">
        <v>34</v>
      </c>
    </row>
    <row r="68" spans="2:9">
      <c r="B68" s="24" t="s">
        <v>38</v>
      </c>
      <c r="C68" s="15">
        <v>153960.19</v>
      </c>
      <c r="D68" s="15">
        <v>157435.99</v>
      </c>
      <c r="E68" s="38">
        <f>D68/C68-1</f>
        <v>2.2575965903913087E-2</v>
      </c>
      <c r="F68" s="15">
        <v>177806.47</v>
      </c>
      <c r="G68" s="38">
        <f>F68/D68-1</f>
        <v>0.12938896627130814</v>
      </c>
      <c r="H68" s="15">
        <v>207967.55</v>
      </c>
      <c r="I68" s="37">
        <f t="shared" ref="I68:I80" si="12">H68/F68-1</f>
        <v>0.16962869798832392</v>
      </c>
    </row>
    <row r="69" spans="2:9">
      <c r="B69" s="24" t="s">
        <v>39</v>
      </c>
      <c r="C69" s="15">
        <v>202019.46</v>
      </c>
      <c r="D69" s="15">
        <v>213254.73</v>
      </c>
      <c r="E69" s="38">
        <f t="shared" ref="E69:E80" si="13">D69/C69-1</f>
        <v>5.5614790773126588E-2</v>
      </c>
      <c r="F69" s="15">
        <v>245533.15</v>
      </c>
      <c r="G69" s="38">
        <f t="shared" ref="G69:G80" si="14">F69/D69-1</f>
        <v>0.15136086313302388</v>
      </c>
      <c r="H69" s="1"/>
      <c r="I69" s="37">
        <f t="shared" si="12"/>
        <v>-1</v>
      </c>
    </row>
    <row r="70" spans="2:9">
      <c r="B70" s="24" t="s">
        <v>40</v>
      </c>
      <c r="C70" s="15">
        <v>250415.2</v>
      </c>
      <c r="D70" s="15">
        <v>288549.98</v>
      </c>
      <c r="E70" s="38">
        <f t="shared" si="13"/>
        <v>0.1522862030739347</v>
      </c>
      <c r="F70" s="15">
        <v>302230.84999999998</v>
      </c>
      <c r="G70" s="38">
        <f t="shared" si="14"/>
        <v>4.7412479460230861E-2</v>
      </c>
      <c r="H70" s="1"/>
      <c r="I70" s="37">
        <f t="shared" si="12"/>
        <v>-1</v>
      </c>
    </row>
    <row r="71" spans="2:9">
      <c r="B71" s="24" t="s">
        <v>41</v>
      </c>
      <c r="C71" s="15">
        <v>281731.57</v>
      </c>
      <c r="D71" s="15">
        <v>307052.14</v>
      </c>
      <c r="E71" s="38">
        <f t="shared" si="13"/>
        <v>8.9874805297823102E-2</v>
      </c>
      <c r="F71" s="15">
        <v>311281.15999999997</v>
      </c>
      <c r="G71" s="38">
        <f t="shared" si="14"/>
        <v>1.3772970284460451E-2</v>
      </c>
      <c r="H71" s="1"/>
      <c r="I71" s="37">
        <f t="shared" si="12"/>
        <v>-1</v>
      </c>
    </row>
    <row r="72" spans="2:9">
      <c r="B72" s="24" t="s">
        <v>42</v>
      </c>
      <c r="C72" s="15">
        <v>320796.69</v>
      </c>
      <c r="D72" s="15">
        <v>330730</v>
      </c>
      <c r="E72" s="38">
        <f t="shared" si="13"/>
        <v>3.0964502782120373E-2</v>
      </c>
      <c r="F72" s="15">
        <v>330383.56</v>
      </c>
      <c r="G72" s="38">
        <f t="shared" si="14"/>
        <v>-1.0475009826746984E-3</v>
      </c>
      <c r="H72" s="1"/>
      <c r="I72" s="37">
        <f t="shared" si="12"/>
        <v>-1</v>
      </c>
    </row>
    <row r="73" spans="2:9">
      <c r="B73" s="24" t="s">
        <v>43</v>
      </c>
      <c r="C73" s="15">
        <v>295628.99</v>
      </c>
      <c r="D73" s="15">
        <v>354007.25</v>
      </c>
      <c r="E73" s="38">
        <f t="shared" si="13"/>
        <v>0.19747136436112034</v>
      </c>
      <c r="F73" s="15">
        <v>374988.79999999999</v>
      </c>
      <c r="G73" s="38">
        <f t="shared" si="14"/>
        <v>5.9268701417838132E-2</v>
      </c>
      <c r="H73" s="1"/>
      <c r="I73" s="37">
        <f t="shared" si="12"/>
        <v>-1</v>
      </c>
    </row>
    <row r="74" spans="2:9">
      <c r="B74" s="24" t="s">
        <v>44</v>
      </c>
      <c r="C74" s="15">
        <v>337318.51</v>
      </c>
      <c r="D74" s="15">
        <v>381343.85</v>
      </c>
      <c r="E74" s="38">
        <f t="shared" si="13"/>
        <v>0.13051563639362684</v>
      </c>
      <c r="F74" s="15">
        <v>356416.92</v>
      </c>
      <c r="G74" s="38">
        <f t="shared" si="14"/>
        <v>-6.5366020718572004E-2</v>
      </c>
      <c r="H74" s="1"/>
      <c r="I74" s="37">
        <f t="shared" si="12"/>
        <v>-1</v>
      </c>
    </row>
    <row r="75" spans="2:9">
      <c r="B75" s="24" t="s">
        <v>45</v>
      </c>
      <c r="C75" s="15">
        <v>293343.94</v>
      </c>
      <c r="D75" s="15">
        <v>328081.46999999997</v>
      </c>
      <c r="E75" s="38">
        <f t="shared" si="13"/>
        <v>0.11841911579969899</v>
      </c>
      <c r="F75" s="15">
        <v>370875.63</v>
      </c>
      <c r="G75" s="38">
        <f t="shared" si="14"/>
        <v>0.13043760136773352</v>
      </c>
      <c r="H75" s="1"/>
      <c r="I75" s="37">
        <f t="shared" si="12"/>
        <v>-1</v>
      </c>
    </row>
    <row r="76" spans="2:9">
      <c r="B76" s="24" t="s">
        <v>46</v>
      </c>
      <c r="C76" s="15">
        <v>314286.96000000002</v>
      </c>
      <c r="D76" s="15">
        <v>337701.27</v>
      </c>
      <c r="E76" s="38">
        <f t="shared" si="13"/>
        <v>7.4499781982682256E-2</v>
      </c>
      <c r="F76" s="15">
        <v>345854.89</v>
      </c>
      <c r="G76" s="38">
        <f t="shared" si="14"/>
        <v>2.4144475382043895E-2</v>
      </c>
      <c r="H76" s="1"/>
      <c r="I76" s="37">
        <f t="shared" si="12"/>
        <v>-1</v>
      </c>
    </row>
    <row r="77" spans="2:9">
      <c r="B77" s="24" t="s">
        <v>47</v>
      </c>
      <c r="C77" s="15">
        <v>333163.02</v>
      </c>
      <c r="D77" s="15">
        <v>386161.04</v>
      </c>
      <c r="E77" s="38">
        <f t="shared" si="13"/>
        <v>0.15907533795317375</v>
      </c>
      <c r="F77" s="15">
        <v>394766.83</v>
      </c>
      <c r="G77" s="38">
        <f t="shared" si="14"/>
        <v>2.2285495191332716E-2</v>
      </c>
      <c r="H77" s="1"/>
      <c r="I77" s="37">
        <f t="shared" si="12"/>
        <v>-1</v>
      </c>
    </row>
    <row r="78" spans="2:9">
      <c r="B78" s="24" t="s">
        <v>48</v>
      </c>
      <c r="C78" s="15">
        <v>245400.43</v>
      </c>
      <c r="D78" s="15">
        <v>272943.28999999998</v>
      </c>
      <c r="E78" s="38">
        <f t="shared" si="13"/>
        <v>0.11223639665179075</v>
      </c>
      <c r="F78" s="15">
        <v>310373.44</v>
      </c>
      <c r="G78" s="38">
        <f t="shared" si="14"/>
        <v>0.13713526351939276</v>
      </c>
      <c r="H78" s="1"/>
      <c r="I78" s="37">
        <f t="shared" si="12"/>
        <v>-1</v>
      </c>
    </row>
    <row r="79" spans="2:9">
      <c r="B79" s="24" t="s">
        <v>49</v>
      </c>
      <c r="C79" s="15">
        <v>145436.21</v>
      </c>
      <c r="D79" s="15">
        <v>176681.59</v>
      </c>
      <c r="E79" s="38">
        <f t="shared" si="13"/>
        <v>0.21483906930743046</v>
      </c>
      <c r="F79" s="15">
        <v>193360.75</v>
      </c>
      <c r="G79" s="38">
        <f t="shared" si="14"/>
        <v>9.4402365294539159E-2</v>
      </c>
      <c r="H79" s="1"/>
      <c r="I79" s="37">
        <f t="shared" si="12"/>
        <v>-1</v>
      </c>
    </row>
    <row r="80" spans="2:9">
      <c r="B80" s="1" t="s">
        <v>21</v>
      </c>
      <c r="C80" s="15">
        <f>SUM(C68:C79)</f>
        <v>3173501.1700000004</v>
      </c>
      <c r="D80" s="15">
        <f>SUM(D68:D79)</f>
        <v>3533942.6</v>
      </c>
      <c r="E80" s="38">
        <f t="shared" si="13"/>
        <v>0.11357847711144831</v>
      </c>
      <c r="F80" s="15">
        <f>SUM(F68:F79)</f>
        <v>3713872.45</v>
      </c>
      <c r="G80" s="38">
        <f t="shared" si="14"/>
        <v>5.0914763018505171E-2</v>
      </c>
      <c r="H80" s="15">
        <f>SUM(H68:H79)</f>
        <v>207967.55</v>
      </c>
      <c r="I80" s="37">
        <f t="shared" si="12"/>
        <v>-0.94400250606344871</v>
      </c>
    </row>
  </sheetData>
  <mergeCells count="8">
    <mergeCell ref="B50:I50"/>
    <mergeCell ref="B66:I66"/>
    <mergeCell ref="L44:T44"/>
    <mergeCell ref="L45:L46"/>
    <mergeCell ref="A1:K1"/>
    <mergeCell ref="A11:K11"/>
    <mergeCell ref="B16:I16"/>
    <mergeCell ref="B33:I33"/>
  </mergeCells>
  <pageMargins left="0.511811024" right="0.511811024" top="0.78740157499999996" bottom="0.78740157499999996" header="0.31496062000000002" footer="0.31496062000000002"/>
  <pageSetup paperSize="9" orientation="landscape" horizontalDpi="30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sqref="A1:I3"/>
    </sheetView>
  </sheetViews>
  <sheetFormatPr defaultRowHeight="15"/>
  <cols>
    <col min="1" max="1" width="11.7109375" customWidth="1"/>
    <col min="2" max="2" width="13.5703125" bestFit="1" customWidth="1"/>
    <col min="3" max="3" width="16" customWidth="1"/>
    <col min="4" max="4" width="18.140625" customWidth="1"/>
    <col min="5" max="5" width="13.28515625" bestFit="1" customWidth="1"/>
    <col min="6" max="6" width="13.85546875" customWidth="1"/>
    <col min="7" max="7" width="14" bestFit="1" customWidth="1"/>
    <col min="8" max="9" width="17.5703125" customWidth="1"/>
  </cols>
  <sheetData>
    <row r="1" spans="1:9">
      <c r="A1" s="103" t="s">
        <v>93</v>
      </c>
      <c r="B1" s="103"/>
      <c r="C1" s="103"/>
      <c r="D1" s="103"/>
      <c r="E1" s="103"/>
      <c r="F1" s="103"/>
      <c r="G1" s="103"/>
      <c r="H1" s="103"/>
      <c r="I1" s="103"/>
    </row>
    <row r="2" spans="1:9" ht="45">
      <c r="A2" s="72" t="s">
        <v>94</v>
      </c>
      <c r="B2" s="73" t="s">
        <v>95</v>
      </c>
      <c r="C2" s="73" t="s">
        <v>96</v>
      </c>
      <c r="D2" s="73" t="s">
        <v>97</v>
      </c>
      <c r="E2" s="73" t="s">
        <v>98</v>
      </c>
      <c r="F2" s="74" t="s">
        <v>99</v>
      </c>
      <c r="G2" s="73" t="s">
        <v>100</v>
      </c>
      <c r="H2" s="73" t="s">
        <v>101</v>
      </c>
      <c r="I2" s="75" t="s">
        <v>102</v>
      </c>
    </row>
    <row r="3" spans="1:9">
      <c r="A3" s="76" t="s">
        <v>32</v>
      </c>
      <c r="B3" s="77">
        <v>10791</v>
      </c>
      <c r="C3" s="77">
        <v>5296</v>
      </c>
      <c r="D3" s="77">
        <v>4347</v>
      </c>
      <c r="E3" s="77">
        <f>C3-D3</f>
        <v>949</v>
      </c>
      <c r="F3" s="78">
        <v>15138</v>
      </c>
      <c r="G3" s="79">
        <v>25492994.920000002</v>
      </c>
      <c r="H3" s="79">
        <v>25825429.84</v>
      </c>
      <c r="I3" s="80">
        <f t="shared" ref="I3:I7" si="0">H3-G3</f>
        <v>332434.91999999806</v>
      </c>
    </row>
    <row r="4" spans="1:9" hidden="1">
      <c r="A4" s="76" t="s">
        <v>80</v>
      </c>
      <c r="B4" s="77">
        <v>4159</v>
      </c>
      <c r="C4" s="77">
        <v>2714</v>
      </c>
      <c r="D4" s="77">
        <v>2319</v>
      </c>
      <c r="E4" s="77">
        <f t="shared" ref="E4:E7" si="1">C4-D4</f>
        <v>395</v>
      </c>
      <c r="F4" s="78">
        <v>6478</v>
      </c>
      <c r="G4" s="79">
        <v>9569381.2599999998</v>
      </c>
      <c r="H4" s="79">
        <v>9456553.2599999998</v>
      </c>
      <c r="I4" s="79">
        <f t="shared" si="0"/>
        <v>-112828</v>
      </c>
    </row>
    <row r="5" spans="1:9" hidden="1">
      <c r="A5" s="81" t="s">
        <v>81</v>
      </c>
      <c r="B5" s="77">
        <v>2970</v>
      </c>
      <c r="C5" s="77">
        <v>634</v>
      </c>
      <c r="D5" s="2">
        <v>545</v>
      </c>
      <c r="E5" s="77">
        <f t="shared" si="1"/>
        <v>89</v>
      </c>
      <c r="F5" s="78">
        <v>3515</v>
      </c>
      <c r="G5" s="79">
        <v>1543484.16</v>
      </c>
      <c r="H5" s="79">
        <v>1935054.95</v>
      </c>
      <c r="I5" s="79">
        <f t="shared" si="0"/>
        <v>391570.79000000004</v>
      </c>
    </row>
    <row r="6" spans="1:9" hidden="1">
      <c r="A6" s="76" t="s">
        <v>103</v>
      </c>
      <c r="B6" s="77">
        <v>0</v>
      </c>
      <c r="C6" s="77"/>
      <c r="D6" s="2">
        <v>0</v>
      </c>
      <c r="E6" s="77">
        <f t="shared" si="1"/>
        <v>0</v>
      </c>
      <c r="F6" s="82">
        <v>0</v>
      </c>
      <c r="G6" s="2">
        <v>0</v>
      </c>
      <c r="H6" s="2">
        <v>0</v>
      </c>
      <c r="I6" s="79">
        <f t="shared" si="0"/>
        <v>0</v>
      </c>
    </row>
    <row r="7" spans="1:9" hidden="1">
      <c r="A7" s="83" t="s">
        <v>83</v>
      </c>
      <c r="B7" s="77">
        <v>1113</v>
      </c>
      <c r="C7" s="84">
        <v>1077</v>
      </c>
      <c r="D7" s="84">
        <v>992</v>
      </c>
      <c r="E7" s="77">
        <f t="shared" si="1"/>
        <v>85</v>
      </c>
      <c r="F7" s="85">
        <v>2105</v>
      </c>
      <c r="G7" s="79">
        <v>2389098.6</v>
      </c>
      <c r="H7" s="79">
        <v>2437856.7400000002</v>
      </c>
      <c r="I7" s="86">
        <f t="shared" si="0"/>
        <v>48758.14000000013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landscape" horizontalDpi="30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B7" sqref="B7:K7"/>
    </sheetView>
  </sheetViews>
  <sheetFormatPr defaultRowHeight="15"/>
  <cols>
    <col min="2" max="2" width="11.7109375" bestFit="1" customWidth="1"/>
    <col min="3" max="3" width="13.7109375" bestFit="1" customWidth="1"/>
    <col min="4" max="4" width="13.85546875" bestFit="1" customWidth="1"/>
    <col min="5" max="5" width="12.42578125" customWidth="1"/>
    <col min="6" max="6" width="13.140625" bestFit="1" customWidth="1"/>
    <col min="7" max="7" width="13.5703125" customWidth="1"/>
    <col min="8" max="8" width="14.5703125" customWidth="1"/>
    <col min="9" max="9" width="14.5703125" style="17" customWidth="1"/>
    <col min="10" max="10" width="10.5703125" customWidth="1"/>
    <col min="11" max="11" width="11.7109375" bestFit="1" customWidth="1"/>
  </cols>
  <sheetData>
    <row r="1" spans="1:11" ht="111.75" customHeight="1">
      <c r="A1" s="92" t="s">
        <v>23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43.5" customHeight="1">
      <c r="A2" s="5"/>
      <c r="B2" s="6" t="s">
        <v>8</v>
      </c>
      <c r="C2" s="6" t="s">
        <v>10</v>
      </c>
      <c r="D2" s="7" t="s">
        <v>12</v>
      </c>
      <c r="E2" s="7" t="s">
        <v>13</v>
      </c>
      <c r="F2" s="7" t="s">
        <v>15</v>
      </c>
      <c r="G2" s="7" t="s">
        <v>17</v>
      </c>
      <c r="H2" s="7" t="s">
        <v>18</v>
      </c>
      <c r="I2" s="7"/>
      <c r="J2" s="8" t="s">
        <v>22</v>
      </c>
      <c r="K2" s="9"/>
    </row>
    <row r="3" spans="1:11">
      <c r="A3" s="3" t="s">
        <v>6</v>
      </c>
      <c r="B3" s="3" t="s">
        <v>7</v>
      </c>
      <c r="C3" s="3" t="s">
        <v>9</v>
      </c>
      <c r="D3" s="3" t="s">
        <v>11</v>
      </c>
      <c r="E3" s="3" t="s">
        <v>24</v>
      </c>
      <c r="F3" s="3" t="s">
        <v>14</v>
      </c>
      <c r="G3" s="3" t="s">
        <v>16</v>
      </c>
      <c r="H3" s="3" t="s">
        <v>19</v>
      </c>
      <c r="I3" s="3" t="s">
        <v>25</v>
      </c>
      <c r="J3" s="3" t="s">
        <v>20</v>
      </c>
      <c r="K3" s="3" t="s">
        <v>21</v>
      </c>
    </row>
    <row r="4" spans="1:11">
      <c r="A4" s="3">
        <v>2013</v>
      </c>
      <c r="B4" s="22">
        <v>356099545.58999997</v>
      </c>
      <c r="C4" s="22">
        <v>19373239.66</v>
      </c>
      <c r="D4" s="22">
        <v>1549303.04</v>
      </c>
      <c r="E4" s="22">
        <v>29167010.68</v>
      </c>
      <c r="F4" s="22">
        <v>69248093.900000006</v>
      </c>
      <c r="G4" s="22">
        <v>2467787.79</v>
      </c>
      <c r="H4" s="22">
        <v>34198734.460000001</v>
      </c>
      <c r="I4" s="22">
        <v>5380.35</v>
      </c>
      <c r="J4" s="22">
        <v>19052994.18</v>
      </c>
      <c r="K4" s="50">
        <f t="shared" ref="K4:K5" si="0">B4+C4+D4+E4+F4+G4+H4+I4+J4</f>
        <v>531162089.65000004</v>
      </c>
    </row>
    <row r="5" spans="1:11">
      <c r="A5" s="3">
        <v>2014</v>
      </c>
      <c r="B5" s="21">
        <v>463252503.69</v>
      </c>
      <c r="C5" s="21">
        <v>26061789.890000001</v>
      </c>
      <c r="D5" s="21">
        <v>823555.68</v>
      </c>
      <c r="E5" s="21">
        <v>44628239.369999997</v>
      </c>
      <c r="F5" s="21">
        <v>92088702.489999995</v>
      </c>
      <c r="G5" s="21">
        <v>1610242.2</v>
      </c>
      <c r="H5" s="21">
        <v>35610086.880000003</v>
      </c>
      <c r="I5" s="21">
        <v>4764.7</v>
      </c>
      <c r="J5" s="21">
        <v>14345865.810000001</v>
      </c>
      <c r="K5" s="51">
        <f t="shared" si="0"/>
        <v>678425750.71000004</v>
      </c>
    </row>
    <row r="6" spans="1:11">
      <c r="A6" s="3">
        <v>2015</v>
      </c>
      <c r="B6" s="20">
        <v>553178689.19000006</v>
      </c>
      <c r="C6" s="20">
        <v>31247056.41</v>
      </c>
      <c r="D6" s="20">
        <v>782537.33</v>
      </c>
      <c r="E6" s="20">
        <v>58846837.859999999</v>
      </c>
      <c r="F6" s="20">
        <v>105647030.09</v>
      </c>
      <c r="G6" s="20">
        <v>1824347.16</v>
      </c>
      <c r="H6" s="20">
        <v>38623769.859999999</v>
      </c>
      <c r="I6" s="20">
        <v>93696.29</v>
      </c>
      <c r="J6" s="20">
        <v>17036618.010000002</v>
      </c>
      <c r="K6" s="20">
        <f>B6+C6+D6+E6+F6+G6+H6+I6+J6</f>
        <v>807280582.20000005</v>
      </c>
    </row>
    <row r="7" spans="1:11">
      <c r="A7" s="3">
        <v>2016</v>
      </c>
      <c r="B7" s="55">
        <v>634099945.75</v>
      </c>
      <c r="C7" s="55">
        <v>37192383.420000002</v>
      </c>
      <c r="D7" s="55">
        <v>483169.41</v>
      </c>
      <c r="E7" s="55">
        <v>73613894.25</v>
      </c>
      <c r="F7" s="55">
        <v>125446847.14</v>
      </c>
      <c r="G7" s="55">
        <v>1860899.21</v>
      </c>
      <c r="H7" s="55">
        <v>35590703.450000003</v>
      </c>
      <c r="I7" s="55">
        <v>9549.59</v>
      </c>
      <c r="J7" s="56"/>
      <c r="K7" s="55">
        <f>B7+C7+D7+E7+F7+G7+H7+I7+J7</f>
        <v>908297392.22000003</v>
      </c>
    </row>
    <row r="8" spans="1:11">
      <c r="B8" s="19">
        <f t="shared" ref="B8:I8" si="1">B6/B5-1</f>
        <v>0.19411915701199756</v>
      </c>
      <c r="C8" s="19">
        <f t="shared" si="1"/>
        <v>0.19896049127422377</v>
      </c>
      <c r="D8" s="19">
        <f t="shared" si="1"/>
        <v>-4.9806407746468495E-2</v>
      </c>
      <c r="E8" s="19">
        <f t="shared" si="1"/>
        <v>0.3186009282624318</v>
      </c>
      <c r="F8" s="19">
        <f t="shared" si="1"/>
        <v>0.14723117204819247</v>
      </c>
      <c r="G8" s="19">
        <f t="shared" si="1"/>
        <v>0.13296444472763169</v>
      </c>
      <c r="H8" s="19">
        <f t="shared" si="1"/>
        <v>8.4630037274427306E-2</v>
      </c>
      <c r="I8" s="19">
        <f t="shared" si="1"/>
        <v>18.664677734170041</v>
      </c>
      <c r="J8" s="19">
        <f>J6/J5-1</f>
        <v>0.18756290039492574</v>
      </c>
      <c r="K8" s="19">
        <f>K6/K5-1</f>
        <v>0.18993210584230957</v>
      </c>
    </row>
    <row r="15" spans="1:11">
      <c r="D15" s="49"/>
    </row>
  </sheetData>
  <mergeCells count="1">
    <mergeCell ref="A1:K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workbookViewId="0">
      <selection activeCell="I1" sqref="I1"/>
    </sheetView>
  </sheetViews>
  <sheetFormatPr defaultRowHeight="15"/>
  <cols>
    <col min="1" max="1" width="13.140625" customWidth="1"/>
    <col min="2" max="2" width="12.140625" bestFit="1" customWidth="1"/>
    <col min="3" max="3" width="12" bestFit="1" customWidth="1"/>
    <col min="4" max="4" width="12.140625" bestFit="1" customWidth="1"/>
    <col min="5" max="5" width="10" bestFit="1" customWidth="1"/>
    <col min="6" max="6" width="12.140625" bestFit="1" customWidth="1"/>
    <col min="7" max="7" width="10" bestFit="1" customWidth="1"/>
    <col min="8" max="8" width="12.140625" bestFit="1" customWidth="1"/>
    <col min="9" max="9" width="14" customWidth="1"/>
    <col min="10" max="10" width="11.7109375" customWidth="1"/>
    <col min="11" max="11" width="14.7109375" bestFit="1" customWidth="1"/>
  </cols>
  <sheetData>
    <row r="1" spans="1:11" ht="105.75" customHeight="1">
      <c r="A1" s="1" t="s">
        <v>26</v>
      </c>
      <c r="B1" s="11" t="s">
        <v>27</v>
      </c>
      <c r="C1" s="4" t="s">
        <v>28</v>
      </c>
      <c r="D1" s="11" t="s">
        <v>27</v>
      </c>
      <c r="E1" s="4" t="s">
        <v>29</v>
      </c>
      <c r="F1" s="11" t="s">
        <v>27</v>
      </c>
      <c r="G1" s="4" t="s">
        <v>30</v>
      </c>
      <c r="H1" s="11" t="s">
        <v>27</v>
      </c>
      <c r="I1" s="4" t="s">
        <v>105</v>
      </c>
      <c r="J1" s="11" t="s">
        <v>31</v>
      </c>
      <c r="K1" s="87" t="s">
        <v>106</v>
      </c>
    </row>
    <row r="2" spans="1:11">
      <c r="A2" s="1" t="s">
        <v>32</v>
      </c>
      <c r="B2" s="12">
        <v>59</v>
      </c>
      <c r="C2" s="2">
        <v>0.30358992499999998</v>
      </c>
      <c r="D2" s="12">
        <v>54</v>
      </c>
      <c r="E2" s="2">
        <v>0.3414913</v>
      </c>
      <c r="F2" s="12">
        <v>47</v>
      </c>
      <c r="G2" s="2">
        <v>0.39063930000000002</v>
      </c>
      <c r="H2" s="12">
        <v>40</v>
      </c>
      <c r="I2" s="2">
        <v>0.43718590000000002</v>
      </c>
      <c r="J2" s="12">
        <v>37</v>
      </c>
      <c r="K2" s="2">
        <v>0.48146090000000002</v>
      </c>
    </row>
    <row r="3" spans="1:11">
      <c r="G3" s="23">
        <v>0.14410000000000001</v>
      </c>
      <c r="I3" s="23">
        <v>0.115</v>
      </c>
      <c r="K3" s="52">
        <f>K2/I2-1</f>
        <v>0.10127270801734456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H5" sqref="H5"/>
    </sheetView>
  </sheetViews>
  <sheetFormatPr defaultRowHeight="15"/>
  <cols>
    <col min="1" max="1" width="11.5703125" bestFit="1" customWidth="1"/>
    <col min="2" max="2" width="12.7109375" style="18" bestFit="1" customWidth="1"/>
    <col min="3" max="4" width="12.7109375" bestFit="1" customWidth="1"/>
    <col min="6" max="6" width="12.7109375" bestFit="1" customWidth="1"/>
    <col min="8" max="8" width="15.85546875" bestFit="1" customWidth="1"/>
    <col min="10" max="11" width="10.42578125" bestFit="1" customWidth="1"/>
  </cols>
  <sheetData>
    <row r="1" spans="1:11" ht="16.5" customHeight="1">
      <c r="A1" s="93" t="s">
        <v>52</v>
      </c>
      <c r="B1" s="93"/>
      <c r="C1" s="93"/>
      <c r="D1" s="93"/>
      <c r="E1" s="93"/>
      <c r="F1" s="93"/>
      <c r="G1" s="93"/>
      <c r="H1" s="93"/>
      <c r="I1" s="93"/>
    </row>
    <row r="2" spans="1:11">
      <c r="A2" s="3" t="s">
        <v>33</v>
      </c>
      <c r="B2" s="57" t="s">
        <v>92</v>
      </c>
      <c r="C2" s="3" t="s">
        <v>35</v>
      </c>
      <c r="D2" s="3" t="s">
        <v>36</v>
      </c>
      <c r="E2" s="13" t="s">
        <v>34</v>
      </c>
      <c r="F2" s="3" t="s">
        <v>37</v>
      </c>
      <c r="G2" s="13" t="s">
        <v>34</v>
      </c>
      <c r="H2" s="69" t="s">
        <v>110</v>
      </c>
      <c r="I2" s="13" t="s">
        <v>34</v>
      </c>
    </row>
    <row r="3" spans="1:11">
      <c r="A3" s="14" t="s">
        <v>38</v>
      </c>
      <c r="B3" s="66">
        <v>938826.43</v>
      </c>
      <c r="C3" s="64">
        <v>1039436.77</v>
      </c>
      <c r="D3" s="15">
        <v>1270627.94</v>
      </c>
      <c r="E3" s="38">
        <f>D3/C3-1</f>
        <v>0.22241965713797085</v>
      </c>
      <c r="F3" s="15">
        <v>1609833.82</v>
      </c>
      <c r="G3" s="38">
        <f>F3/D3-1</f>
        <v>0.2669592485114094</v>
      </c>
      <c r="H3" s="89">
        <v>1826678.39</v>
      </c>
      <c r="I3" s="38">
        <f t="shared" ref="I3:I15" si="0">H3/F3-1</f>
        <v>0.13469997170266912</v>
      </c>
    </row>
    <row r="4" spans="1:11">
      <c r="A4" s="14" t="s">
        <v>39</v>
      </c>
      <c r="B4" s="66">
        <v>842397.83</v>
      </c>
      <c r="C4" s="64">
        <v>987898.74</v>
      </c>
      <c r="D4" s="15">
        <v>1148044.19</v>
      </c>
      <c r="E4" s="38">
        <f t="shared" ref="E4:E15" si="1">D4/C4-1</f>
        <v>0.16210715077944116</v>
      </c>
      <c r="F4" s="15">
        <v>1326567.94</v>
      </c>
      <c r="G4" s="38">
        <f t="shared" ref="G4:G15" si="2">F4/D4-1</f>
        <v>0.15550250726847015</v>
      </c>
      <c r="H4" s="89">
        <v>1653483.36</v>
      </c>
      <c r="I4" s="38">
        <f t="shared" si="0"/>
        <v>0.24643699741454639</v>
      </c>
    </row>
    <row r="5" spans="1:11" ht="16.5">
      <c r="A5" s="14" t="s">
        <v>40</v>
      </c>
      <c r="B5" s="66">
        <v>808616.56</v>
      </c>
      <c r="C5" s="64">
        <v>999247.05</v>
      </c>
      <c r="D5" s="15">
        <v>1159858.83</v>
      </c>
      <c r="E5" s="38">
        <f t="shared" si="1"/>
        <v>0.16073280376459453</v>
      </c>
      <c r="F5" s="15">
        <v>1342320.07</v>
      </c>
      <c r="G5" s="38">
        <f t="shared" si="2"/>
        <v>0.15731331717326325</v>
      </c>
      <c r="H5" s="89">
        <v>1745524.67</v>
      </c>
      <c r="I5" s="38">
        <f t="shared" si="0"/>
        <v>0.30037888057503292</v>
      </c>
      <c r="K5" s="39">
        <v>1745524.67</v>
      </c>
    </row>
    <row r="6" spans="1:11">
      <c r="A6" s="14" t="s">
        <v>41</v>
      </c>
      <c r="B6" s="66">
        <v>947221.63</v>
      </c>
      <c r="C6" s="64">
        <v>975316.49</v>
      </c>
      <c r="D6" s="15">
        <v>1236219.94</v>
      </c>
      <c r="E6" s="38">
        <f t="shared" si="1"/>
        <v>0.26750644808640511</v>
      </c>
      <c r="F6" s="15">
        <v>1374906.14</v>
      </c>
      <c r="G6" s="38">
        <f t="shared" si="2"/>
        <v>0.11218570054775201</v>
      </c>
      <c r="H6" s="89"/>
      <c r="I6" s="38">
        <f t="shared" si="0"/>
        <v>-1</v>
      </c>
    </row>
    <row r="7" spans="1:11">
      <c r="A7" s="14" t="s">
        <v>42</v>
      </c>
      <c r="B7" s="66">
        <v>954847.14</v>
      </c>
      <c r="C7" s="64">
        <v>992157.63</v>
      </c>
      <c r="D7" s="15">
        <v>1181000.95</v>
      </c>
      <c r="E7" s="38">
        <f t="shared" si="1"/>
        <v>0.19033600537850015</v>
      </c>
      <c r="F7" s="15">
        <v>1331959.47</v>
      </c>
      <c r="G7" s="38">
        <f t="shared" si="2"/>
        <v>0.12782252207333111</v>
      </c>
      <c r="H7" s="89"/>
      <c r="I7" s="38">
        <f t="shared" si="0"/>
        <v>-1</v>
      </c>
    </row>
    <row r="8" spans="1:11">
      <c r="A8" s="14" t="s">
        <v>43</v>
      </c>
      <c r="B8" s="66">
        <v>893004.03</v>
      </c>
      <c r="C8" s="64">
        <v>1003110.23</v>
      </c>
      <c r="D8" s="15">
        <v>1130325.23</v>
      </c>
      <c r="E8" s="38">
        <f t="shared" si="1"/>
        <v>0.12682055889311394</v>
      </c>
      <c r="F8" s="15">
        <v>1315947.3</v>
      </c>
      <c r="G8" s="38">
        <f t="shared" si="2"/>
        <v>0.16422005372736836</v>
      </c>
      <c r="H8" s="89"/>
      <c r="I8" s="38">
        <f t="shared" si="0"/>
        <v>-1</v>
      </c>
    </row>
    <row r="9" spans="1:11">
      <c r="A9" s="14" t="s">
        <v>44</v>
      </c>
      <c r="B9" s="66">
        <v>885208.31</v>
      </c>
      <c r="C9" s="64">
        <v>947084.08</v>
      </c>
      <c r="D9" s="15">
        <v>1141377.06</v>
      </c>
      <c r="E9" s="38">
        <f t="shared" si="1"/>
        <v>0.20514860729155115</v>
      </c>
      <c r="F9" s="15">
        <v>1357309.82</v>
      </c>
      <c r="G9" s="38">
        <f t="shared" si="2"/>
        <v>0.18918617481237976</v>
      </c>
      <c r="H9" s="89"/>
      <c r="I9" s="38">
        <f t="shared" si="0"/>
        <v>-1</v>
      </c>
    </row>
    <row r="10" spans="1:11">
      <c r="A10" s="14" t="s">
        <v>45</v>
      </c>
      <c r="B10" s="66">
        <v>932403.96</v>
      </c>
      <c r="C10" s="64">
        <v>982599.11</v>
      </c>
      <c r="D10" s="15">
        <v>1095617.57</v>
      </c>
      <c r="E10" s="38">
        <f t="shared" si="1"/>
        <v>0.1150199087804995</v>
      </c>
      <c r="F10" s="15">
        <v>1342445.6</v>
      </c>
      <c r="G10" s="38">
        <f t="shared" si="2"/>
        <v>0.22528666640495731</v>
      </c>
      <c r="H10" s="89"/>
      <c r="I10" s="38">
        <f t="shared" si="0"/>
        <v>-1</v>
      </c>
    </row>
    <row r="11" spans="1:11">
      <c r="A11" s="14" t="s">
        <v>46</v>
      </c>
      <c r="B11" s="66">
        <v>987975.51</v>
      </c>
      <c r="C11" s="64">
        <v>1033599.48</v>
      </c>
      <c r="D11" s="15">
        <v>1142879.55</v>
      </c>
      <c r="E11" s="38">
        <f t="shared" si="1"/>
        <v>0.10572767509519254</v>
      </c>
      <c r="F11" s="15">
        <v>1450646.21</v>
      </c>
      <c r="G11" s="38">
        <f t="shared" si="2"/>
        <v>0.26929054772219874</v>
      </c>
      <c r="H11" s="89"/>
      <c r="I11" s="38">
        <f t="shared" si="0"/>
        <v>-1</v>
      </c>
    </row>
    <row r="12" spans="1:11">
      <c r="A12" s="14" t="s">
        <v>47</v>
      </c>
      <c r="B12" s="66">
        <v>960500.87</v>
      </c>
      <c r="C12" s="64">
        <v>1098405.18</v>
      </c>
      <c r="D12" s="15">
        <v>1182578.7</v>
      </c>
      <c r="E12" s="38">
        <f t="shared" si="1"/>
        <v>7.6632486383576559E-2</v>
      </c>
      <c r="F12" s="15">
        <v>1511269.58</v>
      </c>
      <c r="G12" s="38">
        <f t="shared" si="2"/>
        <v>0.27794419094475509</v>
      </c>
      <c r="H12" s="89"/>
      <c r="I12" s="38">
        <f t="shared" si="0"/>
        <v>-1</v>
      </c>
    </row>
    <row r="13" spans="1:11">
      <c r="A13" s="14" t="s">
        <v>48</v>
      </c>
      <c r="B13" s="66">
        <v>1068269.32</v>
      </c>
      <c r="C13" s="64">
        <v>1173402.2</v>
      </c>
      <c r="D13" s="15">
        <v>1185288.49</v>
      </c>
      <c r="E13" s="38">
        <f t="shared" si="1"/>
        <v>1.0129766247242378E-2</v>
      </c>
      <c r="F13" s="15">
        <v>1452595.18</v>
      </c>
      <c r="G13" s="38">
        <f t="shared" si="2"/>
        <v>0.2255203625574731</v>
      </c>
      <c r="H13" s="89"/>
      <c r="I13" s="38">
        <f t="shared" si="0"/>
        <v>-1</v>
      </c>
    </row>
    <row r="14" spans="1:11">
      <c r="A14" s="14" t="s">
        <v>49</v>
      </c>
      <c r="B14" s="66">
        <v>1063168.32</v>
      </c>
      <c r="C14" s="64">
        <v>1151203.3999999999</v>
      </c>
      <c r="D14" s="15">
        <v>1177287.54</v>
      </c>
      <c r="E14" s="38">
        <f t="shared" si="1"/>
        <v>2.2658150592675508E-2</v>
      </c>
      <c r="F14" s="15">
        <v>1617591.37</v>
      </c>
      <c r="G14" s="38">
        <f t="shared" si="2"/>
        <v>0.37399854754259954</v>
      </c>
      <c r="H14" s="89"/>
      <c r="I14" s="38">
        <f t="shared" si="0"/>
        <v>-1</v>
      </c>
    </row>
    <row r="15" spans="1:11">
      <c r="A15" s="14" t="s">
        <v>50</v>
      </c>
      <c r="B15" s="65">
        <f>SUM(B3:B14)</f>
        <v>11282439.91</v>
      </c>
      <c r="C15" s="15">
        <f>SUM(C3:C14)</f>
        <v>12383460.359999999</v>
      </c>
      <c r="D15" s="15">
        <f>SUM(D3:D14)</f>
        <v>14051105.990000002</v>
      </c>
      <c r="E15" s="38">
        <f t="shared" si="1"/>
        <v>0.13466717553251017</v>
      </c>
      <c r="F15" s="15">
        <f>SUM(F3:F14)</f>
        <v>17033392.499999996</v>
      </c>
      <c r="G15" s="38">
        <f t="shared" si="2"/>
        <v>0.21224567746641809</v>
      </c>
      <c r="H15" s="15">
        <f>SUM(H3:H14)</f>
        <v>5225686.42</v>
      </c>
      <c r="I15" s="38">
        <f t="shared" si="0"/>
        <v>-0.69320929932190545</v>
      </c>
    </row>
    <row r="17" spans="3:10" ht="16.5">
      <c r="J17" s="39"/>
    </row>
    <row r="18" spans="3:10">
      <c r="C18" s="58"/>
      <c r="D18" s="58"/>
      <c r="E18" s="58"/>
      <c r="F18" s="58"/>
      <c r="G18" s="58"/>
      <c r="H18" s="58"/>
      <c r="I18" s="58"/>
      <c r="J18" s="58"/>
    </row>
    <row r="19" spans="3:10" ht="16.5">
      <c r="C19" s="59"/>
      <c r="D19" s="60"/>
      <c r="E19" s="61"/>
      <c r="F19" s="60"/>
      <c r="G19" s="60"/>
      <c r="H19" s="62"/>
      <c r="I19" s="63"/>
      <c r="J19" s="63"/>
    </row>
    <row r="20" spans="3:10" ht="16.5">
      <c r="C20" s="59"/>
      <c r="D20" s="60"/>
      <c r="E20" s="61"/>
      <c r="F20" s="60"/>
      <c r="G20" s="60"/>
      <c r="H20" s="62"/>
      <c r="I20" s="63"/>
      <c r="J20" s="63"/>
    </row>
    <row r="21" spans="3:10" ht="16.5">
      <c r="C21" s="59"/>
      <c r="D21" s="60"/>
      <c r="E21" s="61"/>
      <c r="F21" s="60"/>
      <c r="G21" s="60"/>
      <c r="H21" s="62"/>
      <c r="I21" s="62"/>
      <c r="J21" s="63"/>
    </row>
    <row r="22" spans="3:10" ht="16.5">
      <c r="C22" s="59"/>
      <c r="D22" s="60"/>
      <c r="E22" s="61"/>
      <c r="F22" s="60"/>
      <c r="G22" s="60"/>
      <c r="H22" s="63"/>
      <c r="I22" s="63"/>
      <c r="J22" s="63"/>
    </row>
    <row r="23" spans="3:10" ht="16.5">
      <c r="C23" s="59"/>
      <c r="D23" s="60"/>
      <c r="E23" s="61"/>
      <c r="F23" s="60"/>
      <c r="G23" s="60"/>
      <c r="H23" s="63"/>
      <c r="I23" s="63"/>
      <c r="J23" s="63"/>
    </row>
    <row r="24" spans="3:10" ht="16.5">
      <c r="C24" s="59"/>
      <c r="D24" s="60"/>
      <c r="E24" s="61"/>
      <c r="F24" s="60"/>
      <c r="G24" s="60"/>
      <c r="H24" s="62"/>
      <c r="I24" s="63"/>
      <c r="J24" s="63"/>
    </row>
    <row r="25" spans="3:10" ht="16.5">
      <c r="C25" s="59"/>
      <c r="D25" s="60"/>
      <c r="E25" s="61"/>
      <c r="F25" s="60"/>
      <c r="G25" s="60"/>
      <c r="H25" s="62"/>
      <c r="I25" s="63"/>
      <c r="J25" s="63"/>
    </row>
    <row r="26" spans="3:10" ht="16.5">
      <c r="C26" s="59"/>
      <c r="D26" s="60"/>
      <c r="E26" s="61"/>
      <c r="F26" s="60"/>
      <c r="G26" s="60"/>
      <c r="H26" s="63"/>
      <c r="I26" s="63"/>
      <c r="J26" s="63"/>
    </row>
    <row r="27" spans="3:10" ht="16.5">
      <c r="C27" s="59"/>
      <c r="D27" s="60"/>
      <c r="E27" s="61"/>
      <c r="F27" s="60"/>
      <c r="G27" s="60"/>
      <c r="H27" s="63"/>
      <c r="I27" s="63"/>
      <c r="J27" s="63"/>
    </row>
    <row r="28" spans="3:10" ht="16.5">
      <c r="C28" s="59"/>
      <c r="D28" s="60"/>
      <c r="E28" s="61"/>
      <c r="F28" s="60"/>
      <c r="G28" s="60"/>
      <c r="H28" s="62"/>
      <c r="I28" s="63"/>
      <c r="J28" s="63"/>
    </row>
    <row r="29" spans="3:10" ht="16.5">
      <c r="C29" s="59"/>
      <c r="D29" s="60"/>
      <c r="E29" s="61"/>
      <c r="F29" s="60"/>
      <c r="G29" s="60"/>
      <c r="H29" s="63"/>
      <c r="I29" s="63"/>
      <c r="J29" s="63"/>
    </row>
    <row r="30" spans="3:10" ht="16.5">
      <c r="C30" s="59"/>
      <c r="D30" s="60"/>
      <c r="E30" s="61"/>
      <c r="F30" s="60"/>
      <c r="G30" s="60"/>
      <c r="H30" s="62"/>
      <c r="I30" s="63"/>
      <c r="J30" s="63"/>
    </row>
  </sheetData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3" sqref="G3:H4"/>
    </sheetView>
  </sheetViews>
  <sheetFormatPr defaultRowHeight="15"/>
  <cols>
    <col min="1" max="1" width="13.140625" bestFit="1" customWidth="1"/>
    <col min="2" max="3" width="11.42578125" bestFit="1" customWidth="1"/>
    <col min="5" max="5" width="11" bestFit="1" customWidth="1"/>
    <col min="6" max="6" width="7.7109375" bestFit="1" customWidth="1"/>
    <col min="7" max="7" width="11.5703125" bestFit="1" customWidth="1"/>
  </cols>
  <sheetData>
    <row r="1" spans="1:8">
      <c r="A1" s="93" t="s">
        <v>51</v>
      </c>
      <c r="B1" s="93"/>
      <c r="C1" s="93"/>
      <c r="D1" s="93"/>
      <c r="E1" s="93"/>
      <c r="F1" s="93"/>
      <c r="G1" s="93"/>
      <c r="H1" s="93"/>
    </row>
    <row r="2" spans="1:8">
      <c r="A2" s="3" t="s">
        <v>33</v>
      </c>
      <c r="B2" s="3" t="s">
        <v>35</v>
      </c>
      <c r="C2" s="3" t="s">
        <v>36</v>
      </c>
      <c r="D2" s="13" t="s">
        <v>34</v>
      </c>
      <c r="E2" s="10" t="s">
        <v>37</v>
      </c>
      <c r="F2" s="13" t="s">
        <v>34</v>
      </c>
      <c r="G2" s="69" t="s">
        <v>110</v>
      </c>
      <c r="H2" s="13" t="s">
        <v>34</v>
      </c>
    </row>
    <row r="3" spans="1:8">
      <c r="A3" s="1" t="s">
        <v>38</v>
      </c>
      <c r="B3" s="15">
        <v>12799.81</v>
      </c>
      <c r="C3" s="15">
        <v>8634.2000000000007</v>
      </c>
      <c r="D3" s="38">
        <f>C3/B3</f>
        <v>0.67455688795380564</v>
      </c>
      <c r="E3" s="15">
        <v>4397.5600000000004</v>
      </c>
      <c r="F3" s="38">
        <f>E3/C3-1</f>
        <v>-0.49068124435384863</v>
      </c>
      <c r="G3" s="89">
        <v>9407.33</v>
      </c>
      <c r="H3" s="38">
        <f t="shared" ref="H3:H15" si="0">G3/E3-1</f>
        <v>1.1392158378737296</v>
      </c>
    </row>
    <row r="4" spans="1:8">
      <c r="A4" s="1" t="s">
        <v>39</v>
      </c>
      <c r="B4" s="15">
        <v>2379.46</v>
      </c>
      <c r="C4" s="15">
        <v>784.4</v>
      </c>
      <c r="D4" s="38">
        <f t="shared" ref="D4:D15" si="1">C4/B4</f>
        <v>0.32965462752052987</v>
      </c>
      <c r="E4" s="15">
        <v>1644.75</v>
      </c>
      <c r="F4" s="38">
        <f t="shared" ref="F4:F15" si="2">E4/C4-1</f>
        <v>1.0968255991840898</v>
      </c>
      <c r="G4" s="89">
        <v>5947.41</v>
      </c>
      <c r="H4" s="38">
        <f t="shared" si="0"/>
        <v>2.6159963520291836</v>
      </c>
    </row>
    <row r="5" spans="1:8">
      <c r="A5" s="1" t="s">
        <v>40</v>
      </c>
      <c r="B5" s="15">
        <v>614.41</v>
      </c>
      <c r="C5" s="15">
        <v>1699.43</v>
      </c>
      <c r="D5" s="38">
        <f t="shared" si="1"/>
        <v>2.7659543301704077</v>
      </c>
      <c r="E5" s="15">
        <v>1133.44</v>
      </c>
      <c r="F5" s="38">
        <f t="shared" si="2"/>
        <v>-0.33304696280517587</v>
      </c>
      <c r="G5" s="1"/>
      <c r="H5" s="38">
        <f t="shared" si="0"/>
        <v>-1</v>
      </c>
    </row>
    <row r="6" spans="1:8">
      <c r="A6" s="1" t="s">
        <v>41</v>
      </c>
      <c r="B6" s="15">
        <v>13767.73</v>
      </c>
      <c r="C6" s="15">
        <v>0</v>
      </c>
      <c r="D6" s="38">
        <f t="shared" si="1"/>
        <v>0</v>
      </c>
      <c r="E6" s="36">
        <v>1009.68</v>
      </c>
      <c r="F6" s="38"/>
      <c r="G6" s="1"/>
      <c r="H6" s="38">
        <f t="shared" si="0"/>
        <v>-1</v>
      </c>
    </row>
    <row r="7" spans="1:8">
      <c r="A7" s="1" t="s">
        <v>42</v>
      </c>
      <c r="B7" s="15">
        <v>2809.04</v>
      </c>
      <c r="C7" s="15">
        <v>3153.2</v>
      </c>
      <c r="D7" s="38">
        <f t="shared" si="1"/>
        <v>1.1225187252584512</v>
      </c>
      <c r="E7" s="15">
        <v>910.14</v>
      </c>
      <c r="F7" s="38">
        <f t="shared" si="2"/>
        <v>-0.71135988836737285</v>
      </c>
      <c r="G7" s="1"/>
      <c r="H7" s="38">
        <f t="shared" si="0"/>
        <v>-1</v>
      </c>
    </row>
    <row r="8" spans="1:8">
      <c r="A8" s="1" t="s">
        <v>43</v>
      </c>
      <c r="B8" s="15">
        <v>1446.32</v>
      </c>
      <c r="C8" s="15">
        <v>733.26</v>
      </c>
      <c r="D8" s="38">
        <f t="shared" si="1"/>
        <v>0.50698324022346375</v>
      </c>
      <c r="E8" s="15">
        <v>3949.65</v>
      </c>
      <c r="F8" s="38">
        <f t="shared" si="2"/>
        <v>4.3864250061369772</v>
      </c>
      <c r="G8" s="1"/>
      <c r="H8" s="38">
        <f t="shared" si="0"/>
        <v>-1</v>
      </c>
    </row>
    <row r="9" spans="1:8">
      <c r="A9" s="1" t="s">
        <v>44</v>
      </c>
      <c r="B9" s="15">
        <v>322.95</v>
      </c>
      <c r="C9" s="15">
        <v>305.75</v>
      </c>
      <c r="D9" s="38">
        <f t="shared" si="1"/>
        <v>0.94674098157609543</v>
      </c>
      <c r="E9" s="15">
        <v>2694.93</v>
      </c>
      <c r="F9" s="38">
        <f t="shared" si="2"/>
        <v>7.8141618969746514</v>
      </c>
      <c r="G9" s="1"/>
      <c r="H9" s="38">
        <f t="shared" si="0"/>
        <v>-1</v>
      </c>
    </row>
    <row r="10" spans="1:8">
      <c r="A10" s="1" t="s">
        <v>45</v>
      </c>
      <c r="B10" s="15">
        <v>292.19</v>
      </c>
      <c r="C10" s="15">
        <v>1390.33</v>
      </c>
      <c r="D10" s="38">
        <f t="shared" si="1"/>
        <v>4.7583079503063077</v>
      </c>
      <c r="E10" s="15">
        <v>1387.15</v>
      </c>
      <c r="F10" s="38">
        <f t="shared" si="2"/>
        <v>-2.2872267734996843E-3</v>
      </c>
      <c r="G10" s="1"/>
      <c r="H10" s="38">
        <f t="shared" si="0"/>
        <v>-1</v>
      </c>
    </row>
    <row r="11" spans="1:8">
      <c r="A11" s="1" t="s">
        <v>46</v>
      </c>
      <c r="B11" s="15">
        <v>23791.1</v>
      </c>
      <c r="C11" s="15">
        <v>33387.129999999997</v>
      </c>
      <c r="D11" s="38">
        <f t="shared" si="1"/>
        <v>1.4033453686462585</v>
      </c>
      <c r="E11" s="15">
        <v>34456.449999999997</v>
      </c>
      <c r="F11" s="38">
        <f t="shared" si="2"/>
        <v>3.2027910155799644E-2</v>
      </c>
      <c r="G11" s="1"/>
      <c r="H11" s="38">
        <f t="shared" si="0"/>
        <v>-1</v>
      </c>
    </row>
    <row r="12" spans="1:8">
      <c r="A12" s="1" t="s">
        <v>47</v>
      </c>
      <c r="B12" s="15">
        <v>213264.81</v>
      </c>
      <c r="C12" s="15">
        <v>255890.25</v>
      </c>
      <c r="D12" s="38">
        <f t="shared" si="1"/>
        <v>1.1998709491734711</v>
      </c>
      <c r="E12" s="15">
        <v>256769.64</v>
      </c>
      <c r="F12" s="54">
        <f t="shared" si="2"/>
        <v>3.4365904914315237E-3</v>
      </c>
      <c r="G12" s="1"/>
      <c r="H12" s="38">
        <f t="shared" si="0"/>
        <v>-1</v>
      </c>
    </row>
    <row r="13" spans="1:8">
      <c r="A13" s="1" t="s">
        <v>48</v>
      </c>
      <c r="B13" s="15">
        <v>34317.79</v>
      </c>
      <c r="C13" s="15">
        <v>22857.8</v>
      </c>
      <c r="D13" s="38">
        <f t="shared" si="1"/>
        <v>0.66606270392120237</v>
      </c>
      <c r="E13" s="15">
        <v>14814.63</v>
      </c>
      <c r="F13" s="38">
        <f t="shared" si="2"/>
        <v>-0.35187857099108399</v>
      </c>
      <c r="G13" s="1"/>
      <c r="H13" s="38">
        <f t="shared" si="0"/>
        <v>-1</v>
      </c>
    </row>
    <row r="14" spans="1:8">
      <c r="A14" s="1" t="s">
        <v>49</v>
      </c>
      <c r="B14" s="15">
        <v>14185.49</v>
      </c>
      <c r="C14" s="15">
        <v>9687.0300000000007</v>
      </c>
      <c r="D14" s="38">
        <f t="shared" si="1"/>
        <v>0.68288300227908949</v>
      </c>
      <c r="E14" s="15">
        <v>17124.88</v>
      </c>
      <c r="F14" s="38">
        <f t="shared" si="2"/>
        <v>0.76781531594307029</v>
      </c>
      <c r="G14" s="1"/>
      <c r="H14" s="38">
        <f t="shared" si="0"/>
        <v>-1</v>
      </c>
    </row>
    <row r="15" spans="1:8">
      <c r="A15" s="1" t="s">
        <v>21</v>
      </c>
      <c r="B15" s="15">
        <f>SUM(B3:B14)</f>
        <v>319991.09999999998</v>
      </c>
      <c r="C15" s="15">
        <f>SUM(C3:C14)</f>
        <v>338522.78</v>
      </c>
      <c r="D15" s="38">
        <f t="shared" si="1"/>
        <v>1.0579131107083917</v>
      </c>
      <c r="E15" s="15">
        <f>SUM(E3:E14)</f>
        <v>340292.9</v>
      </c>
      <c r="F15" s="38">
        <f t="shared" si="2"/>
        <v>5.2289538683334413E-3</v>
      </c>
      <c r="G15" s="15">
        <f>SUM(G3:G14)</f>
        <v>15354.74</v>
      </c>
      <c r="H15" s="38">
        <f t="shared" si="0"/>
        <v>-0.9548778713866789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G3" sqref="G3:H5"/>
    </sheetView>
  </sheetViews>
  <sheetFormatPr defaultRowHeight="15"/>
  <cols>
    <col min="1" max="1" width="11.5703125" bestFit="1" customWidth="1"/>
    <col min="2" max="3" width="12.7109375" bestFit="1" customWidth="1"/>
    <col min="5" max="5" width="12.7109375" bestFit="1" customWidth="1"/>
    <col min="7" max="7" width="11.7109375" bestFit="1" customWidth="1"/>
    <col min="9" max="10" width="10.42578125" bestFit="1" customWidth="1"/>
  </cols>
  <sheetData>
    <row r="1" spans="1:10" ht="16.5" customHeight="1">
      <c r="A1" s="93" t="s">
        <v>54</v>
      </c>
      <c r="B1" s="93"/>
      <c r="C1" s="93"/>
      <c r="D1" s="93"/>
      <c r="E1" s="93"/>
      <c r="F1" s="93"/>
      <c r="G1" s="93"/>
      <c r="H1" s="93"/>
    </row>
    <row r="2" spans="1:10">
      <c r="A2" s="3" t="s">
        <v>33</v>
      </c>
      <c r="B2" s="3" t="s">
        <v>35</v>
      </c>
      <c r="C2" s="3" t="s">
        <v>36</v>
      </c>
      <c r="D2" s="13" t="s">
        <v>34</v>
      </c>
      <c r="E2" s="3" t="s">
        <v>37</v>
      </c>
      <c r="F2" s="13" t="s">
        <v>34</v>
      </c>
      <c r="G2" s="69" t="s">
        <v>110</v>
      </c>
      <c r="H2" s="13" t="s">
        <v>34</v>
      </c>
    </row>
    <row r="3" spans="1:10">
      <c r="A3" s="1" t="s">
        <v>53</v>
      </c>
      <c r="B3" s="15">
        <v>1784494.1</v>
      </c>
      <c r="C3" s="15">
        <v>1798006.99</v>
      </c>
      <c r="D3" s="37">
        <f>C3/B3-1</f>
        <v>7.5723926461845892E-3</v>
      </c>
      <c r="E3" s="15">
        <v>1565163.26</v>
      </c>
      <c r="F3" s="37">
        <f>E3/C3-1</f>
        <v>-0.12950101489872401</v>
      </c>
      <c r="G3" s="68">
        <v>1673170.77</v>
      </c>
      <c r="H3" s="37">
        <f t="shared" ref="H3:H15" si="0">G3/E3-1</f>
        <v>6.9007184592360105E-2</v>
      </c>
    </row>
    <row r="4" spans="1:10" ht="16.5">
      <c r="A4" s="1" t="s">
        <v>39</v>
      </c>
      <c r="B4" s="15">
        <v>1905578.69</v>
      </c>
      <c r="C4" s="15">
        <v>1835416.8</v>
      </c>
      <c r="D4" s="37">
        <f t="shared" ref="D4:D15" si="1">C4/B4-1</f>
        <v>-3.6819203724407723E-2</v>
      </c>
      <c r="E4" s="15">
        <v>1959358.12</v>
      </c>
      <c r="F4" s="37">
        <f>E4/C4-1</f>
        <v>6.7527615525803109E-2</v>
      </c>
      <c r="G4" s="15">
        <v>2144959.9</v>
      </c>
      <c r="H4" s="37">
        <f t="shared" si="0"/>
        <v>9.4725807449635546E-2</v>
      </c>
      <c r="J4" s="39">
        <v>2144959.9</v>
      </c>
    </row>
    <row r="5" spans="1:10" ht="16.5">
      <c r="A5" s="1" t="s">
        <v>40</v>
      </c>
      <c r="B5" s="15">
        <v>1130379.8700000001</v>
      </c>
      <c r="C5" s="15">
        <v>1336831.54</v>
      </c>
      <c r="D5" s="37">
        <f t="shared" si="1"/>
        <v>0.18263919544144036</v>
      </c>
      <c r="E5" s="15">
        <v>1190150.57</v>
      </c>
      <c r="F5" s="37">
        <f t="shared" ref="F5:F15" si="2">E5/C5-1</f>
        <v>-0.10972285258919012</v>
      </c>
      <c r="G5" s="15">
        <v>1343948.91</v>
      </c>
      <c r="H5" s="37">
        <f t="shared" si="0"/>
        <v>0.12922595163736283</v>
      </c>
      <c r="J5" s="39">
        <v>1343948.81</v>
      </c>
    </row>
    <row r="6" spans="1:10">
      <c r="A6" s="1" t="s">
        <v>41</v>
      </c>
      <c r="B6" s="15">
        <v>1290138.3</v>
      </c>
      <c r="C6" s="15">
        <v>1442795.48</v>
      </c>
      <c r="D6" s="37">
        <f t="shared" si="1"/>
        <v>0.11832621355400419</v>
      </c>
      <c r="E6" s="15">
        <v>1414833.43</v>
      </c>
      <c r="F6" s="37">
        <f t="shared" si="2"/>
        <v>-1.9380466869774238E-2</v>
      </c>
      <c r="G6" s="15"/>
      <c r="H6" s="37">
        <f t="shared" si="0"/>
        <v>-1</v>
      </c>
    </row>
    <row r="7" spans="1:10">
      <c r="A7" s="1" t="s">
        <v>42</v>
      </c>
      <c r="B7" s="15">
        <v>1719267.92</v>
      </c>
      <c r="C7" s="15">
        <v>1774235.98</v>
      </c>
      <c r="D7" s="37">
        <f t="shared" si="1"/>
        <v>3.1971782501473145E-2</v>
      </c>
      <c r="E7" s="15">
        <v>1881386.96</v>
      </c>
      <c r="F7" s="37">
        <f t="shared" si="2"/>
        <v>6.0392744374398344E-2</v>
      </c>
      <c r="G7" s="15"/>
      <c r="H7" s="37">
        <f t="shared" si="0"/>
        <v>-1</v>
      </c>
    </row>
    <row r="8" spans="1:10">
      <c r="A8" s="1" t="s">
        <v>43</v>
      </c>
      <c r="B8" s="15">
        <v>1289339.95</v>
      </c>
      <c r="C8" s="15">
        <v>1543765.17</v>
      </c>
      <c r="D8" s="37">
        <f t="shared" si="1"/>
        <v>0.19732981980431141</v>
      </c>
      <c r="E8" s="15">
        <v>1554330.42</v>
      </c>
      <c r="F8" s="37">
        <f t="shared" si="2"/>
        <v>6.8438193873747721E-3</v>
      </c>
      <c r="G8" s="15"/>
      <c r="H8" s="37">
        <f t="shared" si="0"/>
        <v>-1</v>
      </c>
    </row>
    <row r="9" spans="1:10">
      <c r="A9" s="1" t="s">
        <v>44</v>
      </c>
      <c r="B9" s="15">
        <v>1107379.8899999999</v>
      </c>
      <c r="C9" s="15">
        <v>1352287.29</v>
      </c>
      <c r="D9" s="37">
        <f t="shared" si="1"/>
        <v>0.22115933494150797</v>
      </c>
      <c r="E9" s="15">
        <v>1723546.05</v>
      </c>
      <c r="F9" s="37">
        <f t="shared" si="2"/>
        <v>0.27454133655282664</v>
      </c>
      <c r="G9" s="15"/>
      <c r="H9" s="37">
        <f t="shared" si="0"/>
        <v>-1</v>
      </c>
    </row>
    <row r="10" spans="1:10">
      <c r="A10" s="1" t="s">
        <v>45</v>
      </c>
      <c r="B10" s="15">
        <v>1345278.17</v>
      </c>
      <c r="C10" s="15">
        <v>1336946.74</v>
      </c>
      <c r="D10" s="37">
        <f t="shared" si="1"/>
        <v>-6.1930909055039063E-3</v>
      </c>
      <c r="E10" s="15">
        <v>1397521.49</v>
      </c>
      <c r="F10" s="37">
        <f t="shared" si="2"/>
        <v>4.5308274583922392E-2</v>
      </c>
      <c r="G10" s="15"/>
      <c r="H10" s="37">
        <f t="shared" si="0"/>
        <v>-1</v>
      </c>
    </row>
    <row r="11" spans="1:10">
      <c r="A11" s="1" t="s">
        <v>46</v>
      </c>
      <c r="B11" s="15">
        <v>1179248.8</v>
      </c>
      <c r="C11" s="15">
        <v>1114620.81</v>
      </c>
      <c r="D11" s="37">
        <f t="shared" si="1"/>
        <v>-5.4804372071440732E-2</v>
      </c>
      <c r="E11" s="15">
        <v>1136464.48</v>
      </c>
      <c r="F11" s="37">
        <f t="shared" si="2"/>
        <v>1.9597400123903874E-2</v>
      </c>
      <c r="G11" s="15"/>
      <c r="H11" s="37">
        <f t="shared" si="0"/>
        <v>-1</v>
      </c>
    </row>
    <row r="12" spans="1:10">
      <c r="A12" s="1" t="s">
        <v>47</v>
      </c>
      <c r="B12" s="15">
        <v>1114511.54</v>
      </c>
      <c r="C12" s="15">
        <v>1268623.19</v>
      </c>
      <c r="D12" s="37">
        <f t="shared" si="1"/>
        <v>0.13827730307754371</v>
      </c>
      <c r="E12" s="15">
        <v>1379548.55</v>
      </c>
      <c r="F12" s="37">
        <f t="shared" si="2"/>
        <v>8.7437594452297596E-2</v>
      </c>
      <c r="G12" s="15"/>
      <c r="H12" s="37">
        <f t="shared" si="0"/>
        <v>-1</v>
      </c>
    </row>
    <row r="13" spans="1:10">
      <c r="A13" s="1" t="s">
        <v>48</v>
      </c>
      <c r="B13" s="15">
        <v>1475198.56</v>
      </c>
      <c r="C13" s="15">
        <v>1432375.18</v>
      </c>
      <c r="D13" s="37">
        <f t="shared" si="1"/>
        <v>-2.9028892219092217E-2</v>
      </c>
      <c r="E13" s="15">
        <v>2516966.9300000002</v>
      </c>
      <c r="F13" s="37">
        <f t="shared" si="2"/>
        <v>0.75719808967926983</v>
      </c>
      <c r="G13" s="15"/>
      <c r="H13" s="37">
        <f t="shared" si="0"/>
        <v>-1</v>
      </c>
    </row>
    <row r="14" spans="1:10" ht="16.5">
      <c r="A14" s="1" t="s">
        <v>49</v>
      </c>
      <c r="B14" s="15">
        <v>2372718.2200000002</v>
      </c>
      <c r="C14" s="15">
        <v>2422051.9900000002</v>
      </c>
      <c r="D14" s="37">
        <f t="shared" si="1"/>
        <v>2.0792089673421055E-2</v>
      </c>
      <c r="E14" s="15">
        <v>3947633.51</v>
      </c>
      <c r="F14" s="37">
        <f t="shared" si="2"/>
        <v>0.6298714999920374</v>
      </c>
      <c r="G14" s="15"/>
      <c r="H14" s="37">
        <f t="shared" si="0"/>
        <v>-1</v>
      </c>
      <c r="I14" s="39"/>
    </row>
    <row r="15" spans="1:10">
      <c r="A15" s="1" t="s">
        <v>21</v>
      </c>
      <c r="B15" s="15">
        <f>SUM(B3:B14)</f>
        <v>17713534.010000002</v>
      </c>
      <c r="C15" s="15">
        <f>SUM(C3:C14)</f>
        <v>18657957.16</v>
      </c>
      <c r="D15" s="37">
        <f t="shared" si="1"/>
        <v>5.3316472560858585E-2</v>
      </c>
      <c r="E15" s="15">
        <f>SUM(E3:E14)</f>
        <v>21666903.770000003</v>
      </c>
      <c r="F15" s="37">
        <f t="shared" si="2"/>
        <v>0.16126881331096388</v>
      </c>
      <c r="G15" s="15">
        <f>SUM(G3:G14)</f>
        <v>5162079.58</v>
      </c>
      <c r="H15" s="37">
        <f t="shared" si="0"/>
        <v>-0.76175278042507322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G2" sqref="G2:H15"/>
    </sheetView>
  </sheetViews>
  <sheetFormatPr defaultRowHeight="15"/>
  <cols>
    <col min="1" max="1" width="11.5703125" bestFit="1" customWidth="1"/>
    <col min="2" max="2" width="11.7109375" bestFit="1" customWidth="1"/>
    <col min="3" max="3" width="11.42578125" style="18" customWidth="1"/>
    <col min="4" max="4" width="8.140625" customWidth="1"/>
    <col min="5" max="5" width="11.7109375" bestFit="1" customWidth="1"/>
    <col min="7" max="7" width="11.5703125" bestFit="1" customWidth="1"/>
  </cols>
  <sheetData>
    <row r="1" spans="1:10" ht="33" customHeight="1">
      <c r="A1" s="94" t="s">
        <v>55</v>
      </c>
      <c r="B1" s="95"/>
      <c r="C1" s="95"/>
      <c r="D1" s="95"/>
      <c r="E1" s="95"/>
      <c r="F1" s="95"/>
      <c r="G1" s="95"/>
      <c r="H1" s="95"/>
    </row>
    <row r="2" spans="1:10">
      <c r="A2" s="3" t="s">
        <v>33</v>
      </c>
      <c r="B2" s="3" t="s">
        <v>35</v>
      </c>
      <c r="C2" s="3" t="s">
        <v>36</v>
      </c>
      <c r="D2" s="13" t="s">
        <v>34</v>
      </c>
      <c r="E2" s="3" t="s">
        <v>37</v>
      </c>
      <c r="F2" s="13" t="s">
        <v>34</v>
      </c>
      <c r="G2" s="69" t="s">
        <v>110</v>
      </c>
      <c r="H2" s="13" t="s">
        <v>34</v>
      </c>
    </row>
    <row r="3" spans="1:10" ht="16.5">
      <c r="A3" s="24" t="s">
        <v>38</v>
      </c>
      <c r="B3" s="15">
        <v>153960.19</v>
      </c>
      <c r="C3" s="15">
        <v>157435.99</v>
      </c>
      <c r="D3" s="37">
        <f>C3/B3-1</f>
        <v>2.2575965903913087E-2</v>
      </c>
      <c r="E3" s="15">
        <v>177806.47</v>
      </c>
      <c r="F3" s="37">
        <f>E3/C3-1</f>
        <v>0.12938896627130814</v>
      </c>
      <c r="G3" s="15">
        <v>207967.55</v>
      </c>
      <c r="H3" s="37">
        <f t="shared" ref="H3:H15" si="0">G3/E3-1</f>
        <v>0.16962869798832392</v>
      </c>
      <c r="J3" s="39">
        <v>207967.55</v>
      </c>
    </row>
    <row r="4" spans="1:10">
      <c r="A4" s="24" t="s">
        <v>39</v>
      </c>
      <c r="B4" s="15">
        <v>202019.46</v>
      </c>
      <c r="C4" s="15">
        <v>213254.73</v>
      </c>
      <c r="D4" s="37">
        <f t="shared" ref="D4:D15" si="1">C4/B4-1</f>
        <v>5.5614790773126588E-2</v>
      </c>
      <c r="E4" s="15">
        <v>245533.15</v>
      </c>
      <c r="F4" s="37">
        <f t="shared" ref="F4:F15" si="2">E4/C4-1</f>
        <v>0.15136086313302388</v>
      </c>
      <c r="G4" s="1"/>
      <c r="H4" s="37">
        <f t="shared" si="0"/>
        <v>-1</v>
      </c>
    </row>
    <row r="5" spans="1:10">
      <c r="A5" s="24" t="s">
        <v>40</v>
      </c>
      <c r="B5" s="15">
        <v>250415.2</v>
      </c>
      <c r="C5" s="15">
        <v>288549.98</v>
      </c>
      <c r="D5" s="37">
        <f t="shared" si="1"/>
        <v>0.1522862030739347</v>
      </c>
      <c r="E5" s="15">
        <v>302230.84999999998</v>
      </c>
      <c r="F5" s="37">
        <f t="shared" si="2"/>
        <v>4.7412479460230861E-2</v>
      </c>
      <c r="G5" s="1"/>
      <c r="H5" s="37">
        <f t="shared" si="0"/>
        <v>-1</v>
      </c>
    </row>
    <row r="6" spans="1:10">
      <c r="A6" s="24" t="s">
        <v>41</v>
      </c>
      <c r="B6" s="15">
        <v>281731.57</v>
      </c>
      <c r="C6" s="15">
        <v>307052.14</v>
      </c>
      <c r="D6" s="37">
        <f t="shared" si="1"/>
        <v>8.9874805297823102E-2</v>
      </c>
      <c r="E6" s="15">
        <v>311281.15999999997</v>
      </c>
      <c r="F6" s="37">
        <f t="shared" si="2"/>
        <v>1.3772970284460451E-2</v>
      </c>
      <c r="G6" s="1"/>
      <c r="H6" s="37">
        <f t="shared" si="0"/>
        <v>-1</v>
      </c>
    </row>
    <row r="7" spans="1:10">
      <c r="A7" s="24" t="s">
        <v>42</v>
      </c>
      <c r="B7" s="15">
        <v>320796.69</v>
      </c>
      <c r="C7" s="15">
        <v>330730</v>
      </c>
      <c r="D7" s="37">
        <f t="shared" si="1"/>
        <v>3.0964502782120373E-2</v>
      </c>
      <c r="E7" s="15">
        <v>330383.56</v>
      </c>
      <c r="F7" s="37">
        <f t="shared" si="2"/>
        <v>-1.0475009826746984E-3</v>
      </c>
      <c r="G7" s="1"/>
      <c r="H7" s="37">
        <f t="shared" si="0"/>
        <v>-1</v>
      </c>
    </row>
    <row r="8" spans="1:10">
      <c r="A8" s="24" t="s">
        <v>43</v>
      </c>
      <c r="B8" s="15">
        <v>295628.99</v>
      </c>
      <c r="C8" s="15">
        <v>354007.25</v>
      </c>
      <c r="D8" s="37">
        <f t="shared" si="1"/>
        <v>0.19747136436112034</v>
      </c>
      <c r="E8" s="15">
        <v>374988.79999999999</v>
      </c>
      <c r="F8" s="37">
        <f t="shared" si="2"/>
        <v>5.9268701417838132E-2</v>
      </c>
      <c r="G8" s="1"/>
      <c r="H8" s="37">
        <f t="shared" si="0"/>
        <v>-1</v>
      </c>
    </row>
    <row r="9" spans="1:10">
      <c r="A9" s="24" t="s">
        <v>44</v>
      </c>
      <c r="B9" s="15">
        <v>337318.51</v>
      </c>
      <c r="C9" s="15">
        <v>381343.85</v>
      </c>
      <c r="D9" s="37">
        <f t="shared" si="1"/>
        <v>0.13051563639362684</v>
      </c>
      <c r="E9" s="15">
        <v>356416.92</v>
      </c>
      <c r="F9" s="37">
        <f t="shared" si="2"/>
        <v>-6.5366020718572004E-2</v>
      </c>
      <c r="G9" s="1"/>
      <c r="H9" s="37">
        <f t="shared" si="0"/>
        <v>-1</v>
      </c>
    </row>
    <row r="10" spans="1:10">
      <c r="A10" s="24" t="s">
        <v>45</v>
      </c>
      <c r="B10" s="15">
        <v>293343.94</v>
      </c>
      <c r="C10" s="15">
        <v>328081.46999999997</v>
      </c>
      <c r="D10" s="37">
        <f t="shared" si="1"/>
        <v>0.11841911579969899</v>
      </c>
      <c r="E10" s="15">
        <v>370875.63</v>
      </c>
      <c r="F10" s="37">
        <f t="shared" si="2"/>
        <v>0.13043760136773352</v>
      </c>
      <c r="G10" s="1"/>
      <c r="H10" s="37">
        <f t="shared" si="0"/>
        <v>-1</v>
      </c>
    </row>
    <row r="11" spans="1:10">
      <c r="A11" s="24" t="s">
        <v>46</v>
      </c>
      <c r="B11" s="15">
        <v>314286.96000000002</v>
      </c>
      <c r="C11" s="15">
        <v>337701.27</v>
      </c>
      <c r="D11" s="37">
        <f t="shared" si="1"/>
        <v>7.4499781982682256E-2</v>
      </c>
      <c r="E11" s="15">
        <v>345854.89</v>
      </c>
      <c r="F11" s="37">
        <f t="shared" si="2"/>
        <v>2.4144475382043895E-2</v>
      </c>
      <c r="G11" s="1"/>
      <c r="H11" s="37">
        <f t="shared" si="0"/>
        <v>-1</v>
      </c>
    </row>
    <row r="12" spans="1:10">
      <c r="A12" s="24" t="s">
        <v>47</v>
      </c>
      <c r="B12" s="15">
        <v>333163.02</v>
      </c>
      <c r="C12" s="15">
        <v>386161.04</v>
      </c>
      <c r="D12" s="37">
        <f t="shared" si="1"/>
        <v>0.15907533795317375</v>
      </c>
      <c r="E12" s="15">
        <v>394766.83</v>
      </c>
      <c r="F12" s="37">
        <f t="shared" si="2"/>
        <v>2.2285495191332716E-2</v>
      </c>
      <c r="G12" s="1"/>
      <c r="H12" s="37">
        <f t="shared" si="0"/>
        <v>-1</v>
      </c>
    </row>
    <row r="13" spans="1:10">
      <c r="A13" s="24" t="s">
        <v>48</v>
      </c>
      <c r="B13" s="15">
        <v>245400.43</v>
      </c>
      <c r="C13" s="15">
        <v>272943.28999999998</v>
      </c>
      <c r="D13" s="37">
        <f t="shared" si="1"/>
        <v>0.11223639665179075</v>
      </c>
      <c r="E13" s="15">
        <v>310373.44</v>
      </c>
      <c r="F13" s="37">
        <f t="shared" si="2"/>
        <v>0.13713526351939276</v>
      </c>
      <c r="G13" s="1"/>
      <c r="H13" s="37">
        <f t="shared" si="0"/>
        <v>-1</v>
      </c>
    </row>
    <row r="14" spans="1:10">
      <c r="A14" s="24" t="s">
        <v>49</v>
      </c>
      <c r="B14" s="15">
        <v>145436.21</v>
      </c>
      <c r="C14" s="15">
        <v>176681.59</v>
      </c>
      <c r="D14" s="37">
        <f t="shared" si="1"/>
        <v>0.21483906930743046</v>
      </c>
      <c r="E14" s="15">
        <v>193360.75</v>
      </c>
      <c r="F14" s="37">
        <f t="shared" si="2"/>
        <v>9.4402365294539159E-2</v>
      </c>
      <c r="G14" s="1"/>
      <c r="H14" s="37">
        <f t="shared" si="0"/>
        <v>-1</v>
      </c>
    </row>
    <row r="15" spans="1:10">
      <c r="A15" s="1" t="s">
        <v>21</v>
      </c>
      <c r="B15" s="15">
        <f>SUM(B3:B14)</f>
        <v>3173501.1700000004</v>
      </c>
      <c r="C15" s="15">
        <f>SUM(C3:C14)</f>
        <v>3533942.6</v>
      </c>
      <c r="D15" s="37">
        <f t="shared" si="1"/>
        <v>0.11357847711144831</v>
      </c>
      <c r="E15" s="15">
        <f>SUM(E3:E14)</f>
        <v>3713872.45</v>
      </c>
      <c r="F15" s="37">
        <f t="shared" si="2"/>
        <v>5.0914763018505171E-2</v>
      </c>
      <c r="G15" s="15">
        <f>SUM(G3:G14)</f>
        <v>207967.55</v>
      </c>
      <c r="H15" s="37">
        <f t="shared" si="0"/>
        <v>-0.94400250606344871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4" sqref="M4"/>
    </sheetView>
  </sheetViews>
  <sheetFormatPr defaultRowHeight="15"/>
  <sheetData>
    <row r="1" ht="90" customHeight="1"/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workbookViewId="0">
      <selection activeCell="G48" sqref="G48"/>
    </sheetView>
  </sheetViews>
  <sheetFormatPr defaultRowHeight="15"/>
  <cols>
    <col min="1" max="1" width="20.7109375" customWidth="1"/>
    <col min="2" max="2" width="12.140625" bestFit="1" customWidth="1"/>
    <col min="3" max="3" width="22.28515625" bestFit="1" customWidth="1"/>
    <col min="4" max="4" width="13.28515625" bestFit="1" customWidth="1"/>
    <col min="5" max="5" width="11.140625" bestFit="1" customWidth="1"/>
  </cols>
  <sheetData>
    <row r="1" spans="1:11">
      <c r="A1" s="96" t="s">
        <v>56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>
      <c r="A2" s="28" t="s">
        <v>57</v>
      </c>
      <c r="B2" s="28" t="s">
        <v>58</v>
      </c>
      <c r="C2" s="40" t="s">
        <v>59</v>
      </c>
      <c r="D2" s="28" t="s">
        <v>60</v>
      </c>
      <c r="E2" s="28" t="s">
        <v>21</v>
      </c>
      <c r="F2" s="18"/>
      <c r="G2" s="18"/>
      <c r="H2" s="18"/>
      <c r="I2" s="18"/>
      <c r="J2" s="18"/>
      <c r="K2" s="18"/>
    </row>
    <row r="3" spans="1:11">
      <c r="A3" s="41" t="s">
        <v>32</v>
      </c>
      <c r="B3" s="42"/>
      <c r="C3" s="42"/>
      <c r="D3" s="42"/>
      <c r="E3" s="43">
        <v>562448</v>
      </c>
      <c r="F3" s="18"/>
      <c r="G3" s="18"/>
      <c r="H3" s="18"/>
      <c r="I3" s="18"/>
      <c r="J3" s="18"/>
      <c r="K3" s="18"/>
    </row>
    <row r="4" spans="1:11" s="18" customFormat="1">
      <c r="A4" s="41" t="s">
        <v>80</v>
      </c>
      <c r="B4" s="41"/>
      <c r="C4" s="41"/>
      <c r="D4" s="41"/>
      <c r="E4" s="44"/>
    </row>
    <row r="5" spans="1:11">
      <c r="A5" s="41" t="s">
        <v>81</v>
      </c>
      <c r="B5" s="41"/>
      <c r="C5" s="41"/>
      <c r="D5" s="41"/>
      <c r="E5" s="44">
        <f>Tabela2[[#This Row],[CIVIL]]+Tabela2[[#This Row],[PROTESTO/TABELION]]+Tabela2[[#This Row],[IMÓVEIS]]</f>
        <v>0</v>
      </c>
      <c r="F5" s="18"/>
      <c r="G5" s="18"/>
      <c r="H5" s="18"/>
      <c r="I5" s="18"/>
      <c r="J5" s="18"/>
      <c r="K5" s="18"/>
    </row>
    <row r="6" spans="1:11" ht="30">
      <c r="A6" s="46" t="s">
        <v>82</v>
      </c>
      <c r="B6" s="42">
        <v>34227.21</v>
      </c>
      <c r="C6" s="42">
        <v>94597.93</v>
      </c>
      <c r="D6" s="42">
        <v>90951.44</v>
      </c>
      <c r="E6" s="44">
        <f>Tabela2[[#This Row],[CIVIL]]+Tabela2[[#This Row],[PROTESTO/TABELION]]+Tabela2[[#This Row],[IMÓVEIS]]</f>
        <v>219776.58</v>
      </c>
      <c r="F6" s="18"/>
      <c r="G6" s="18"/>
      <c r="H6" s="18"/>
      <c r="I6" s="18"/>
      <c r="J6" s="18"/>
      <c r="K6" s="18"/>
    </row>
    <row r="7" spans="1:11">
      <c r="A7" s="41" t="s">
        <v>83</v>
      </c>
      <c r="B7" s="41"/>
      <c r="C7" s="41"/>
      <c r="D7" s="41"/>
      <c r="E7" s="44">
        <f>Tabela2[[#This Row],[CIVIL]]+Tabela2[[#This Row],[PROTESTO/TABELION]]+Tabela2[[#This Row],[IMÓVEIS]]</f>
        <v>0</v>
      </c>
      <c r="F7" s="18"/>
      <c r="G7" s="18"/>
      <c r="H7" s="18"/>
      <c r="I7" s="18"/>
      <c r="J7" s="18"/>
      <c r="K7" s="18"/>
    </row>
    <row r="8" spans="1:11">
      <c r="A8" s="41"/>
      <c r="B8" s="41"/>
      <c r="C8" s="41"/>
      <c r="D8" s="41"/>
      <c r="E8" s="44"/>
      <c r="F8" s="18"/>
      <c r="G8" s="18"/>
      <c r="H8" s="18"/>
      <c r="I8" s="18"/>
      <c r="J8" s="18"/>
      <c r="K8" s="18"/>
    </row>
    <row r="9" spans="1:1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>
      <c r="A10" s="28" t="s">
        <v>61</v>
      </c>
      <c r="B10" s="28" t="s">
        <v>58</v>
      </c>
      <c r="C10" s="40" t="s">
        <v>59</v>
      </c>
      <c r="D10" s="28" t="s">
        <v>60</v>
      </c>
      <c r="E10" s="28" t="s">
        <v>21</v>
      </c>
      <c r="F10" s="18"/>
      <c r="G10" s="18"/>
      <c r="H10" s="18"/>
      <c r="I10" s="18"/>
      <c r="J10" s="18"/>
      <c r="K10" s="18"/>
    </row>
    <row r="11" spans="1:11">
      <c r="A11" s="41" t="s">
        <v>32</v>
      </c>
      <c r="B11" s="41">
        <f>13807.25+2747.19</f>
        <v>16554.439999999999</v>
      </c>
      <c r="C11" s="42">
        <v>28257.89</v>
      </c>
      <c r="D11" s="42">
        <v>71985.19</v>
      </c>
      <c r="E11" s="44">
        <f>Tabela3[[#This Row],[CIVIL]]+Tabela3[[#This Row],[PROTESTO/TABELION]]+Tabela3[[#This Row],[IMÓVEIS]]</f>
        <v>116797.52</v>
      </c>
      <c r="F11" s="18"/>
      <c r="G11" s="18"/>
      <c r="H11" s="18"/>
      <c r="I11" s="18"/>
      <c r="J11" s="18"/>
      <c r="K11" s="18"/>
    </row>
    <row r="12" spans="1:11">
      <c r="A12" s="41" t="s">
        <v>80</v>
      </c>
      <c r="B12" s="41">
        <v>802.7</v>
      </c>
      <c r="C12" s="41"/>
      <c r="D12" s="41"/>
      <c r="E12" s="44">
        <f>Tabela3[[#This Row],[CIVIL]]+Tabela3[[#This Row],[PROTESTO/TABELION]]+Tabela3[[#This Row],[IMÓVEIS]]</f>
        <v>802.7</v>
      </c>
      <c r="F12" s="18"/>
      <c r="G12" s="18"/>
      <c r="H12" s="18"/>
      <c r="I12" s="18"/>
      <c r="J12" s="18"/>
      <c r="K12" s="18"/>
    </row>
    <row r="13" spans="1:11">
      <c r="A13" s="41" t="s">
        <v>81</v>
      </c>
      <c r="B13" s="41">
        <v>484.58</v>
      </c>
      <c r="C13" s="41"/>
      <c r="D13" s="41"/>
      <c r="E13" s="44">
        <f>Tabela3[[#This Row],[CIVIL]]+Tabela3[[#This Row],[PROTESTO/TABELION]]+Tabela3[[#This Row],[IMÓVEIS]]</f>
        <v>484.58</v>
      </c>
      <c r="F13" s="18"/>
      <c r="G13" s="18" t="s">
        <v>84</v>
      </c>
      <c r="H13" s="18"/>
      <c r="I13" s="18"/>
      <c r="J13" s="18"/>
      <c r="K13" s="18"/>
    </row>
    <row r="14" spans="1:11">
      <c r="A14" s="41" t="s">
        <v>85</v>
      </c>
      <c r="B14" s="41"/>
      <c r="C14" s="41"/>
      <c r="D14" s="41"/>
      <c r="E14" s="44">
        <f>Tabela3[[#This Row],[CIVIL]]+Tabela3[[#This Row],[PROTESTO/TABELION]]+Tabela3[[#This Row],[IMÓVEIS]]</f>
        <v>0</v>
      </c>
      <c r="F14" s="18"/>
      <c r="G14" s="18"/>
      <c r="H14" s="18"/>
      <c r="I14" s="18"/>
      <c r="J14" s="18"/>
      <c r="K14" s="18"/>
    </row>
    <row r="15" spans="1:11">
      <c r="A15" s="41" t="s">
        <v>83</v>
      </c>
      <c r="B15" s="41"/>
      <c r="C15" s="41"/>
      <c r="D15" s="41"/>
      <c r="E15" s="44">
        <f>Tabela3[[#This Row],[CIVIL]]+Tabela3[[#This Row],[PROTESTO/TABELION]]+Tabela3[[#This Row],[IMÓVEIS]]</f>
        <v>0</v>
      </c>
      <c r="F15" s="18"/>
      <c r="G15" s="18"/>
      <c r="H15" s="18"/>
      <c r="I15" s="18"/>
      <c r="J15" s="18"/>
      <c r="K15" s="18"/>
    </row>
    <row r="16" spans="1:1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>
      <c r="A17" s="28" t="s">
        <v>62</v>
      </c>
      <c r="B17" s="40" t="s">
        <v>63</v>
      </c>
      <c r="C17" s="40" t="s">
        <v>64</v>
      </c>
      <c r="D17" s="40" t="s">
        <v>65</v>
      </c>
      <c r="E17" s="40" t="s">
        <v>66</v>
      </c>
      <c r="F17" s="40" t="s">
        <v>67</v>
      </c>
      <c r="G17" s="40" t="s">
        <v>68</v>
      </c>
      <c r="H17" s="40" t="s">
        <v>69</v>
      </c>
      <c r="I17" s="45" t="s">
        <v>70</v>
      </c>
      <c r="J17" s="40" t="s">
        <v>71</v>
      </c>
      <c r="K17" s="40" t="s">
        <v>21</v>
      </c>
    </row>
    <row r="18" spans="1:11">
      <c r="A18" s="41" t="s">
        <v>32</v>
      </c>
      <c r="B18" s="42">
        <v>136464.19</v>
      </c>
      <c r="C18" s="42">
        <v>41051.800000000003</v>
      </c>
      <c r="D18" s="42">
        <v>140493.29999999999</v>
      </c>
      <c r="E18" s="42">
        <v>31115.49</v>
      </c>
      <c r="F18" s="42">
        <v>23318.9</v>
      </c>
      <c r="G18" s="42">
        <v>21231.599999999999</v>
      </c>
      <c r="H18" s="41"/>
      <c r="I18" s="41"/>
      <c r="J18" s="41"/>
      <c r="K18" s="44">
        <f>Tabela354[[#This Row],[ BRASIL]]+Tabela354[[#This Row],[ BRASIL BESC]]+Tabela354[[#This Row],[CEF/LOT/ CORRESP]]+Tabela354[[#This Row],[ ITAU]]+Tabela354[[#This Row],[ HSBC]]+Tabela354[[#This Row],[ SANTANDER]]+Tabela354[[#This Row],[BRADESCO]]+Tabela354[[#This Row],[COOP SICOOB]]</f>
        <v>393675.27999999997</v>
      </c>
    </row>
    <row r="19" spans="1:11">
      <c r="A19" s="41" t="s">
        <v>80</v>
      </c>
      <c r="B19" s="42">
        <v>9750.3799999999992</v>
      </c>
      <c r="C19" s="41"/>
      <c r="D19" s="41"/>
      <c r="E19" s="41"/>
      <c r="F19" s="41"/>
      <c r="G19" s="41"/>
      <c r="H19" s="41"/>
      <c r="I19" s="41"/>
      <c r="J19" s="41"/>
      <c r="K19" s="44">
        <f>Tabela354[[#This Row],[ BRASIL]]+Tabela354[[#This Row],[ BRASIL BESC]]+Tabela354[[#This Row],[CEF/LOT/ CORRESP]]+Tabela354[[#This Row],[ ITAU]]+Tabela354[[#This Row],[ HSBC]]+Tabela354[[#This Row],[ SANTANDER]]+Tabela354[[#This Row],[BRADESCO]]+Tabela354[[#This Row],[COOP SICOOB]]</f>
        <v>9750.3799999999992</v>
      </c>
    </row>
    <row r="20" spans="1:11">
      <c r="A20" s="41" t="s">
        <v>81</v>
      </c>
      <c r="B20" s="42">
        <v>9741.65</v>
      </c>
      <c r="C20" s="41"/>
      <c r="D20" s="41">
        <v>848.19</v>
      </c>
      <c r="E20" s="41"/>
      <c r="F20" s="41"/>
      <c r="G20" s="41"/>
      <c r="H20" s="41"/>
      <c r="I20" s="41"/>
      <c r="J20" s="41"/>
      <c r="K20" s="44">
        <f>Tabela354[[#This Row],[ BRASIL]]+Tabela354[[#This Row],[ BRASIL BESC]]+Tabela354[[#This Row],[CEF/LOT/ CORRESP]]+Tabela354[[#This Row],[ ITAU]]+Tabela354[[#This Row],[ HSBC]]+Tabela354[[#This Row],[ SANTANDER]]+Tabela354[[#This Row],[BRADESCO]]+Tabela354[[#This Row],[COOP SICOOB]]</f>
        <v>10589.84</v>
      </c>
    </row>
    <row r="21" spans="1:11">
      <c r="A21" s="41" t="s">
        <v>85</v>
      </c>
      <c r="B21" s="42">
        <v>56725.15</v>
      </c>
      <c r="C21" s="41"/>
      <c r="D21" s="41"/>
      <c r="E21" s="41"/>
      <c r="F21" s="41"/>
      <c r="G21" s="41"/>
      <c r="H21" s="42">
        <v>17491.77</v>
      </c>
      <c r="I21" s="42">
        <v>5988.88</v>
      </c>
      <c r="J21" s="42"/>
      <c r="K21" s="44">
        <f>Tabela354[[#This Row],[ BRASIL]]+Tabela354[[#This Row],[ BRASIL BESC]]+Tabela354[[#This Row],[CEF/LOT/ CORRESP]]+Tabela354[[#This Row],[ ITAU]]+Tabela354[[#This Row],[ HSBC]]+Tabela354[[#This Row],[ SANTANDER]]+Tabela354[[#This Row],[BRADESCO]]+Tabela354[[#This Row],[COOP SICOOB]]</f>
        <v>80205.8</v>
      </c>
    </row>
    <row r="22" spans="1:11">
      <c r="A22" s="41" t="s">
        <v>83</v>
      </c>
      <c r="B22" s="42">
        <v>9750.3799999999992</v>
      </c>
      <c r="C22" s="41"/>
      <c r="D22" s="41"/>
      <c r="E22" s="41"/>
      <c r="F22" s="41"/>
      <c r="G22" s="41"/>
      <c r="H22" s="41"/>
      <c r="I22" s="41"/>
      <c r="J22" s="41"/>
      <c r="K22" s="44">
        <f>Tabela354[[#This Row],[ BRASIL]]+Tabela354[[#This Row],[ BRASIL BESC]]+Tabela354[[#This Row],[CEF/LOT/ CORRESP]]+Tabela354[[#This Row],[ ITAU]]+Tabela354[[#This Row],[ HSBC]]+Tabela354[[#This Row],[ SANTANDER]]+Tabela354[[#This Row],[BRADESCO]]+Tabela354[[#This Row],[COOP SICOOB]]</f>
        <v>9750.3799999999992</v>
      </c>
    </row>
    <row r="23" spans="1:1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4"/>
    </row>
    <row r="24" spans="1:1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>
      <c r="A25" s="28" t="s">
        <v>72</v>
      </c>
      <c r="B25" s="40" t="s">
        <v>63</v>
      </c>
      <c r="C25" s="40" t="s">
        <v>64</v>
      </c>
      <c r="D25" s="40" t="s">
        <v>65</v>
      </c>
      <c r="E25" s="40" t="s">
        <v>66</v>
      </c>
      <c r="F25" s="40" t="s">
        <v>67</v>
      </c>
      <c r="G25" s="40" t="s">
        <v>68</v>
      </c>
      <c r="H25" s="40" t="s">
        <v>69</v>
      </c>
      <c r="I25" s="45" t="s">
        <v>70</v>
      </c>
      <c r="J25" s="40" t="s">
        <v>71</v>
      </c>
      <c r="K25" s="40" t="s">
        <v>21</v>
      </c>
    </row>
    <row r="26" spans="1:11">
      <c r="A26" s="41" t="s">
        <v>32</v>
      </c>
      <c r="B26" s="42">
        <v>147175.87</v>
      </c>
      <c r="C26" s="42">
        <v>44014.57</v>
      </c>
      <c r="D26" s="42">
        <v>149511.88</v>
      </c>
      <c r="E26" s="42">
        <v>36366.449999999997</v>
      </c>
      <c r="F26" s="42">
        <v>26470.97</v>
      </c>
      <c r="G26" s="42">
        <v>27926.89</v>
      </c>
      <c r="H26" s="42">
        <v>65283.98</v>
      </c>
      <c r="I26" s="42">
        <v>3710.19</v>
      </c>
      <c r="J26" s="42">
        <v>15033.21</v>
      </c>
      <c r="K26" s="44">
        <f>Tabela3565[[#This Row],[ BRASIL]]+Tabela3565[[#This Row],[ BRASIL BESC]]+Tabela3565[[#This Row],[CEF/LOT/ CORRESP]]+Tabela3565[[#This Row],[ ITAU]]+Tabela3565[[#This Row],[ HSBC]]+Tabela3565[[#This Row],[ SANTANDER]]+Tabela3565[[#This Row],[BRADESCO]]+Tabela3565[[#This Row],[COOP SICOOB]]+Tabela3565[[#This Row],[UNICRED]]</f>
        <v>515494.01</v>
      </c>
    </row>
    <row r="27" spans="1:11">
      <c r="A27" s="41" t="s">
        <v>80</v>
      </c>
      <c r="B27" s="41" t="s">
        <v>86</v>
      </c>
      <c r="C27" s="41"/>
      <c r="D27" s="41"/>
      <c r="E27" s="41"/>
      <c r="F27" s="41"/>
      <c r="G27" s="41"/>
      <c r="H27" s="41"/>
      <c r="I27" s="41"/>
      <c r="J27" s="41"/>
      <c r="K27" s="44" t="e">
        <f>Tabela3565[[#This Row],[ BRASIL]]+Tabela3565[[#This Row],[ BRASIL BESC]]+Tabela3565[[#This Row],[CEF/LOT/ CORRESP]]+Tabela3565[[#This Row],[ ITAU]]+Tabela3565[[#This Row],[ HSBC]]+Tabela3565[[#This Row],[ SANTANDER]]+Tabela3565[[#This Row],[BRADESCO]]+Tabela3565[[#This Row],[COOP SICOOB]]+Tabela3565[[#This Row],[UNICRED]]</f>
        <v>#VALUE!</v>
      </c>
    </row>
    <row r="28" spans="1:11">
      <c r="A28" s="41" t="s">
        <v>81</v>
      </c>
      <c r="B28" s="42">
        <v>8959.56</v>
      </c>
      <c r="C28" s="41"/>
      <c r="D28" s="41">
        <v>783.48</v>
      </c>
      <c r="E28" s="41"/>
      <c r="F28" s="41"/>
      <c r="G28" s="41"/>
      <c r="H28" s="41"/>
      <c r="I28" s="42">
        <v>1430.83</v>
      </c>
      <c r="J28" s="41"/>
      <c r="K28" s="44">
        <f>Tabela3565[[#This Row],[ BRASIL]]+Tabela3565[[#This Row],[ BRASIL BESC]]+Tabela3565[[#This Row],[CEF/LOT/ CORRESP]]+Tabela3565[[#This Row],[ ITAU]]+Tabela3565[[#This Row],[ HSBC]]+Tabela3565[[#This Row],[ SANTANDER]]+Tabela3565[[#This Row],[BRADESCO]]+Tabela3565[[#This Row],[COOP SICOOB]]+Tabela3565[[#This Row],[UNICRED]]</f>
        <v>11173.869999999999</v>
      </c>
    </row>
    <row r="29" spans="1:11">
      <c r="A29" s="41" t="s">
        <v>85</v>
      </c>
      <c r="B29" s="41"/>
      <c r="C29" s="41"/>
      <c r="D29" s="41"/>
      <c r="E29" s="41"/>
      <c r="F29" s="41"/>
      <c r="G29" s="41"/>
      <c r="H29" s="41"/>
      <c r="I29" s="41"/>
      <c r="J29" s="41"/>
      <c r="K29" s="44">
        <f>Tabela3565[[#This Row],[ BRASIL]]+Tabela3565[[#This Row],[ BRASIL BESC]]+Tabela3565[[#This Row],[CEF/LOT/ CORRESP]]+Tabela3565[[#This Row],[ ITAU]]+Tabela3565[[#This Row],[ HSBC]]+Tabela3565[[#This Row],[ SANTANDER]]+Tabela3565[[#This Row],[BRADESCO]]+Tabela3565[[#This Row],[COOP SICOOB]]+Tabela3565[[#This Row],[UNICRED]]</f>
        <v>0</v>
      </c>
    </row>
    <row r="30" spans="1:11">
      <c r="A30" s="41" t="s">
        <v>83</v>
      </c>
      <c r="B30" s="42">
        <v>10785.31</v>
      </c>
      <c r="C30" s="41"/>
      <c r="D30" s="41">
        <v>931.72</v>
      </c>
      <c r="E30" s="41"/>
      <c r="F30" s="41"/>
      <c r="G30" s="41"/>
      <c r="H30" s="41"/>
      <c r="I30" s="41"/>
      <c r="J30" s="41"/>
      <c r="K30" s="44">
        <f>Tabela3565[[#This Row],[ BRASIL]]+Tabela3565[[#This Row],[ BRASIL BESC]]+Tabela3565[[#This Row],[CEF/LOT/ CORRESP]]+Tabela3565[[#This Row],[ ITAU]]+Tabela3565[[#This Row],[ HSBC]]+Tabela3565[[#This Row],[ SANTANDER]]+Tabela3565[[#This Row],[BRADESCO]]+Tabela3565[[#This Row],[COOP SICOOB]]+Tabela3565[[#This Row],[UNICRED]]</f>
        <v>11717.029999999999</v>
      </c>
    </row>
    <row r="31" spans="1:1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1">
      <c r="A32" s="28" t="s">
        <v>73</v>
      </c>
      <c r="B32" s="28" t="s">
        <v>74</v>
      </c>
      <c r="C32" s="28" t="s">
        <v>75</v>
      </c>
      <c r="D32" s="28" t="s">
        <v>76</v>
      </c>
      <c r="E32" s="18"/>
      <c r="F32" s="18"/>
      <c r="G32" s="18"/>
      <c r="H32" s="18"/>
      <c r="I32" s="18"/>
      <c r="J32" s="18"/>
      <c r="K32" s="18"/>
    </row>
    <row r="33" spans="1:11" ht="30">
      <c r="A33" s="41" t="s">
        <v>32</v>
      </c>
      <c r="B33" s="42">
        <v>1631846.5</v>
      </c>
      <c r="C33" s="42">
        <v>1510344.01</v>
      </c>
      <c r="D33" s="47" t="s">
        <v>77</v>
      </c>
      <c r="E33" s="18"/>
      <c r="F33" s="18"/>
      <c r="G33" s="18"/>
      <c r="H33" s="18"/>
      <c r="I33" s="18"/>
      <c r="J33" s="18"/>
      <c r="K33" s="18"/>
    </row>
    <row r="34" spans="1:11" ht="45">
      <c r="A34" s="41" t="s">
        <v>80</v>
      </c>
      <c r="B34" s="42">
        <v>24810.12</v>
      </c>
      <c r="C34" s="42">
        <v>24876</v>
      </c>
      <c r="D34" s="46" t="s">
        <v>87</v>
      </c>
      <c r="E34" s="18"/>
      <c r="F34" s="18"/>
      <c r="G34" s="18"/>
      <c r="H34" s="18"/>
      <c r="I34" s="18"/>
      <c r="J34" s="18"/>
      <c r="K34" s="18"/>
    </row>
    <row r="35" spans="1:11" ht="30">
      <c r="A35" s="41" t="s">
        <v>81</v>
      </c>
      <c r="B35" s="42"/>
      <c r="C35" s="42">
        <v>150604.16</v>
      </c>
      <c r="D35" s="46" t="s">
        <v>88</v>
      </c>
      <c r="E35" s="18"/>
      <c r="F35" s="18"/>
      <c r="G35" s="18"/>
      <c r="H35" s="18"/>
      <c r="I35" s="18"/>
      <c r="J35" s="18"/>
      <c r="K35" s="18"/>
    </row>
    <row r="36" spans="1:11" ht="30">
      <c r="A36" s="41" t="s">
        <v>85</v>
      </c>
      <c r="B36" s="42">
        <v>645759.38</v>
      </c>
      <c r="C36" s="42">
        <v>738204.09</v>
      </c>
      <c r="D36" s="46" t="s">
        <v>89</v>
      </c>
      <c r="E36" s="18"/>
      <c r="F36" s="18"/>
      <c r="G36" s="18"/>
      <c r="H36" s="18"/>
      <c r="I36" s="18"/>
      <c r="J36" s="18"/>
      <c r="K36" s="18"/>
    </row>
    <row r="37" spans="1:11" ht="30">
      <c r="A37" s="41" t="s">
        <v>83</v>
      </c>
      <c r="B37" s="42">
        <v>190590.28</v>
      </c>
      <c r="C37" s="42">
        <v>142546</v>
      </c>
      <c r="D37" s="46" t="s">
        <v>88</v>
      </c>
      <c r="E37" s="18"/>
      <c r="F37" s="18"/>
      <c r="G37" s="18"/>
      <c r="H37" s="18"/>
      <c r="I37" s="18"/>
      <c r="J37" s="18"/>
      <c r="K37" s="18"/>
    </row>
    <row r="38" spans="1:11">
      <c r="A38" s="41"/>
      <c r="B38" s="42"/>
      <c r="C38" s="42"/>
      <c r="D38" s="46"/>
      <c r="E38" s="18"/>
      <c r="F38" s="18"/>
      <c r="G38" s="18"/>
      <c r="H38" s="18"/>
      <c r="I38" s="18"/>
      <c r="J38" s="18"/>
      <c r="K38" s="18"/>
    </row>
    <row r="39" spans="1:1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>
      <c r="A40" s="28" t="s">
        <v>78</v>
      </c>
      <c r="B40" s="28" t="s">
        <v>74</v>
      </c>
      <c r="C40" s="28" t="s">
        <v>75</v>
      </c>
      <c r="D40" s="28" t="s">
        <v>79</v>
      </c>
      <c r="E40" s="18"/>
      <c r="F40" s="18"/>
      <c r="G40" s="18"/>
      <c r="H40" s="18"/>
      <c r="I40" s="18"/>
      <c r="J40" s="18"/>
      <c r="K40" s="18"/>
    </row>
    <row r="41" spans="1:11">
      <c r="A41" s="41" t="s">
        <v>32</v>
      </c>
      <c r="B41" s="41"/>
      <c r="C41" s="42">
        <v>1776009.99</v>
      </c>
      <c r="D41" s="42">
        <v>1928896</v>
      </c>
      <c r="E41" s="18"/>
      <c r="F41" s="18"/>
      <c r="G41" s="18"/>
      <c r="H41" s="18"/>
      <c r="I41" s="18"/>
      <c r="J41" s="18"/>
      <c r="K41" s="18"/>
    </row>
    <row r="42" spans="1:11">
      <c r="A42" s="41" t="s">
        <v>80</v>
      </c>
      <c r="B42" s="42">
        <v>30044.59</v>
      </c>
      <c r="C42" s="42">
        <v>30044.59</v>
      </c>
      <c r="D42" s="42">
        <v>21630</v>
      </c>
      <c r="E42" s="18"/>
      <c r="F42" s="18"/>
      <c r="G42" s="18"/>
      <c r="H42" s="18"/>
      <c r="I42" s="18"/>
      <c r="J42" s="18"/>
      <c r="K42" s="18"/>
    </row>
    <row r="43" spans="1:11">
      <c r="A43" s="41" t="s">
        <v>81</v>
      </c>
      <c r="B43" s="42">
        <v>110970.41</v>
      </c>
      <c r="C43" s="42">
        <v>152970.41</v>
      </c>
      <c r="D43" s="42">
        <v>110970.41</v>
      </c>
      <c r="E43" s="18"/>
      <c r="F43" s="18"/>
      <c r="G43" s="18"/>
      <c r="H43" s="18"/>
      <c r="I43" s="18"/>
      <c r="J43" s="18"/>
      <c r="K43" s="18"/>
    </row>
    <row r="44" spans="1:11">
      <c r="A44" s="41" t="s">
        <v>85</v>
      </c>
      <c r="B44" s="41"/>
      <c r="C44" s="41"/>
      <c r="D44" s="41"/>
      <c r="E44" s="18"/>
      <c r="F44" s="18"/>
      <c r="G44" s="18"/>
      <c r="H44" s="18"/>
      <c r="I44" s="18"/>
      <c r="J44" s="18"/>
      <c r="K44" s="18"/>
    </row>
    <row r="45" spans="1:11">
      <c r="A45" s="41" t="s">
        <v>83</v>
      </c>
      <c r="B45" s="41"/>
      <c r="C45" s="41"/>
      <c r="D45" s="41"/>
      <c r="E45" s="18"/>
      <c r="F45" s="18"/>
      <c r="G45" s="18"/>
      <c r="H45" s="18"/>
      <c r="I45" s="18"/>
      <c r="J45" s="18"/>
      <c r="K45" s="18"/>
    </row>
  </sheetData>
  <mergeCells count="1">
    <mergeCell ref="A1:K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</vt:i4>
      </vt:variant>
    </vt:vector>
  </HeadingPairs>
  <TitlesOfParts>
    <vt:vector size="12" baseType="lpstr">
      <vt:lpstr>RELATÓRIO GERAL</vt:lpstr>
      <vt:lpstr>VA</vt:lpstr>
      <vt:lpstr>IPM</vt:lpstr>
      <vt:lpstr>ICMS</vt:lpstr>
      <vt:lpstr>ITR</vt:lpstr>
      <vt:lpstr>FPM</vt:lpstr>
      <vt:lpstr>IPVA</vt:lpstr>
      <vt:lpstr>Plan8</vt:lpstr>
      <vt:lpstr>TRIB MUNIC</vt:lpstr>
      <vt:lpstr>MOV ECONÔMICO</vt:lpstr>
      <vt:lpstr>NPR</vt:lpstr>
      <vt:lpstr>'MOV ECONÔMICO'!Area_de_impressao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Amurc</dc:creator>
  <cp:lastModifiedBy>Amurc</cp:lastModifiedBy>
  <cp:lastPrinted>2017-05-04T19:26:44Z</cp:lastPrinted>
  <dcterms:created xsi:type="dcterms:W3CDTF">2016-10-24T17:06:43Z</dcterms:created>
  <dcterms:modified xsi:type="dcterms:W3CDTF">2017-06-07T20:16:04Z</dcterms:modified>
</cp:coreProperties>
</file>