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9"/>
  </bookViews>
  <sheets>
    <sheet name="RELATÓRIO GERAL" sheetId="1" r:id="rId1"/>
    <sheet name="VA" sheetId="2" r:id="rId2"/>
    <sheet name="IPM" sheetId="3" r:id="rId3"/>
    <sheet name="ICMS" sheetId="4" r:id="rId4"/>
    <sheet name="ITR" sheetId="5" r:id="rId5"/>
    <sheet name="FPM" sheetId="6" r:id="rId6"/>
    <sheet name="IPVA" sheetId="7" r:id="rId7"/>
    <sheet name="Plan8" sheetId="8" state="hidden" r:id="rId8"/>
    <sheet name="TRIB MUNIC " sheetId="9" r:id="rId9"/>
    <sheet name="MOV ECONÔMICO" sheetId="10" r:id="rId10"/>
  </sheets>
  <definedNames>
    <definedName name="_xlnm.Print_Area" localSheetId="9">'MOV ECONÔMICO'!$A$1:$K$76</definedName>
  </definedNames>
  <calcPr calcId="124519"/>
  <fileRecoveryPr repairLoad="1"/>
</workbook>
</file>

<file path=xl/calcChain.xml><?xml version="1.0" encoding="utf-8"?>
<calcChain xmlns="http://schemas.openxmlformats.org/spreadsheetml/2006/main">
  <c r="H35" i="10"/>
  <c r="G76"/>
  <c r="H75"/>
  <c r="H74"/>
  <c r="H73"/>
  <c r="H72"/>
  <c r="H71"/>
  <c r="H70"/>
  <c r="H69"/>
  <c r="H68"/>
  <c r="H67"/>
  <c r="H66"/>
  <c r="H65"/>
  <c r="H64"/>
  <c r="G60"/>
  <c r="H59"/>
  <c r="H58"/>
  <c r="H57"/>
  <c r="H56"/>
  <c r="H55"/>
  <c r="H54"/>
  <c r="H53"/>
  <c r="H52"/>
  <c r="H51"/>
  <c r="H50"/>
  <c r="H49"/>
  <c r="H48"/>
  <c r="G44"/>
  <c r="H43"/>
  <c r="H42"/>
  <c r="H41"/>
  <c r="H40"/>
  <c r="H39"/>
  <c r="H38"/>
  <c r="H37"/>
  <c r="H36"/>
  <c r="H34"/>
  <c r="H33"/>
  <c r="H32"/>
  <c r="K8"/>
  <c r="G28"/>
  <c r="H27"/>
  <c r="H26"/>
  <c r="H25"/>
  <c r="H24"/>
  <c r="H23"/>
  <c r="H22"/>
  <c r="H21"/>
  <c r="H20"/>
  <c r="H19"/>
  <c r="H18"/>
  <c r="H17"/>
  <c r="H16"/>
  <c r="K7" i="2"/>
  <c r="G15" i="7"/>
  <c r="H15" s="1"/>
  <c r="H14"/>
  <c r="H13"/>
  <c r="H12"/>
  <c r="H11"/>
  <c r="H10"/>
  <c r="H9"/>
  <c r="H8"/>
  <c r="H7"/>
  <c r="H6"/>
  <c r="H5"/>
  <c r="H4"/>
  <c r="H3"/>
  <c r="G15" i="6" l="1"/>
  <c r="H15" s="1"/>
  <c r="H14"/>
  <c r="H13"/>
  <c r="H12"/>
  <c r="H11"/>
  <c r="H10"/>
  <c r="H9"/>
  <c r="H8"/>
  <c r="H7"/>
  <c r="H6"/>
  <c r="H5"/>
  <c r="H4"/>
  <c r="H3"/>
  <c r="G15" i="5"/>
  <c r="H15" s="1"/>
  <c r="H14"/>
  <c r="H13"/>
  <c r="H12"/>
  <c r="H11"/>
  <c r="H10"/>
  <c r="H9"/>
  <c r="H8"/>
  <c r="H7"/>
  <c r="H5"/>
  <c r="H4"/>
  <c r="H3"/>
  <c r="G15" i="4"/>
  <c r="H15" s="1"/>
  <c r="H14"/>
  <c r="H13"/>
  <c r="H12"/>
  <c r="H11"/>
  <c r="H10"/>
  <c r="H9"/>
  <c r="H8"/>
  <c r="H7"/>
  <c r="H6"/>
  <c r="H5"/>
  <c r="H4"/>
  <c r="H3"/>
  <c r="M9" i="1"/>
  <c r="I9"/>
  <c r="E76" i="10"/>
  <c r="C76"/>
  <c r="B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F64"/>
  <c r="D64"/>
  <c r="E60"/>
  <c r="H60" s="1"/>
  <c r="C60"/>
  <c r="B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F48"/>
  <c r="D48"/>
  <c r="E44"/>
  <c r="C44"/>
  <c r="B44"/>
  <c r="F43"/>
  <c r="D43"/>
  <c r="F42"/>
  <c r="D42"/>
  <c r="F41"/>
  <c r="D41"/>
  <c r="F40"/>
  <c r="D40"/>
  <c r="F39"/>
  <c r="D39"/>
  <c r="F38"/>
  <c r="D38"/>
  <c r="F37"/>
  <c r="D37"/>
  <c r="F36"/>
  <c r="D36"/>
  <c r="D35"/>
  <c r="F34"/>
  <c r="D34"/>
  <c r="F33"/>
  <c r="D33"/>
  <c r="F32"/>
  <c r="D32"/>
  <c r="K8" i="1"/>
  <c r="D7"/>
  <c r="D6"/>
  <c r="D5"/>
  <c r="E5"/>
  <c r="B5"/>
  <c r="K12" i="10"/>
  <c r="D76" l="1"/>
  <c r="F76"/>
  <c r="D60"/>
  <c r="F60"/>
  <c r="H76"/>
  <c r="F44"/>
  <c r="H44"/>
  <c r="G9" i="1"/>
  <c r="K9"/>
  <c r="D44" i="10"/>
  <c r="E28"/>
  <c r="C28"/>
  <c r="B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J7"/>
  <c r="I7"/>
  <c r="H7"/>
  <c r="G7"/>
  <c r="F7"/>
  <c r="E7"/>
  <c r="D7"/>
  <c r="C7"/>
  <c r="B7"/>
  <c r="K6"/>
  <c r="K7" s="1"/>
  <c r="K4"/>
  <c r="K3" i="3"/>
  <c r="K6" i="2"/>
  <c r="K4"/>
  <c r="K32" i="9"/>
  <c r="K31"/>
  <c r="K30"/>
  <c r="K29"/>
  <c r="K28"/>
  <c r="K24"/>
  <c r="K23"/>
  <c r="K22"/>
  <c r="K21"/>
  <c r="K20"/>
  <c r="E15"/>
  <c r="E14"/>
  <c r="E13"/>
  <c r="E12"/>
  <c r="E11"/>
  <c r="B11"/>
  <c r="E7"/>
  <c r="E6"/>
  <c r="E5"/>
  <c r="F28" i="10" l="1"/>
  <c r="H28"/>
  <c r="D28"/>
  <c r="B7" i="1"/>
  <c r="K8" i="2"/>
  <c r="I8"/>
  <c r="H8"/>
  <c r="G8"/>
  <c r="F8"/>
  <c r="E8"/>
  <c r="D8"/>
  <c r="C8"/>
  <c r="B8"/>
  <c r="J8"/>
  <c r="F4" i="4"/>
  <c r="F5"/>
  <c r="F6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F4" i="5"/>
  <c r="F5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F4" i="7"/>
  <c r="F5"/>
  <c r="F6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E15"/>
  <c r="M8" i="1" s="1"/>
  <c r="D4" i="6"/>
  <c r="D5"/>
  <c r="D6"/>
  <c r="D7"/>
  <c r="D8"/>
  <c r="D9"/>
  <c r="D10"/>
  <c r="D11"/>
  <c r="D12"/>
  <c r="D13"/>
  <c r="D14"/>
  <c r="D3"/>
  <c r="F4"/>
  <c r="F5"/>
  <c r="F6"/>
  <c r="F7"/>
  <c r="F8"/>
  <c r="F9"/>
  <c r="F10"/>
  <c r="F11"/>
  <c r="F12"/>
  <c r="F13"/>
  <c r="F14"/>
  <c r="F3"/>
  <c r="E15"/>
  <c r="E15" i="5"/>
  <c r="I8" i="1" s="1"/>
  <c r="E8"/>
  <c r="E7"/>
  <c r="E6"/>
  <c r="F6" s="1"/>
  <c r="B8"/>
  <c r="B6"/>
  <c r="C6" s="1"/>
  <c r="C15" i="7"/>
  <c r="B15"/>
  <c r="M6" i="1" s="1"/>
  <c r="C15" i="6"/>
  <c r="K7" i="1" s="1"/>
  <c r="B15" i="6"/>
  <c r="K6" i="1" s="1"/>
  <c r="C15" i="5"/>
  <c r="I7" i="1" s="1"/>
  <c r="B15" i="5"/>
  <c r="I6" i="1" s="1"/>
  <c r="J6" s="1"/>
  <c r="E15" i="4"/>
  <c r="C15"/>
  <c r="B15"/>
  <c r="G6" i="1" s="1"/>
  <c r="H6" s="1"/>
  <c r="C7" l="1"/>
  <c r="D15" i="7"/>
  <c r="F15"/>
  <c r="M7" i="1"/>
  <c r="N7" s="1"/>
  <c r="F15" i="6"/>
  <c r="D15"/>
  <c r="L8" i="1"/>
  <c r="L7"/>
  <c r="D15" i="5"/>
  <c r="J8" i="1"/>
  <c r="F15" i="5"/>
  <c r="F15" i="4"/>
  <c r="D15"/>
  <c r="G7" i="1"/>
  <c r="H7" s="1"/>
  <c r="F7"/>
  <c r="F8"/>
  <c r="J7"/>
  <c r="G8"/>
  <c r="N8" l="1"/>
  <c r="H8"/>
</calcChain>
</file>

<file path=xl/sharedStrings.xml><?xml version="1.0" encoding="utf-8"?>
<sst xmlns="http://schemas.openxmlformats.org/spreadsheetml/2006/main" count="332" uniqueCount="96">
  <si>
    <t>VA</t>
  </si>
  <si>
    <t>IPM</t>
  </si>
  <si>
    <t>ICMS</t>
  </si>
  <si>
    <t>ITR</t>
  </si>
  <si>
    <t>FPM</t>
  </si>
  <si>
    <t>IPVA</t>
  </si>
  <si>
    <t>ANO</t>
  </si>
  <si>
    <t>NNO/SNO</t>
  </si>
  <si>
    <t>EMPRESAS</t>
  </si>
  <si>
    <t>Q48</t>
  </si>
  <si>
    <t>TRANSPORTES</t>
  </si>
  <si>
    <t>TT1</t>
  </si>
  <si>
    <t>TRANSP PASSAGEIROS</t>
  </si>
  <si>
    <t>TELEFONIA E ENERGIA ELÉTRICA</t>
  </si>
  <si>
    <t>Q47/S47</t>
  </si>
  <si>
    <t>VENDA PRODUTOR RURAL PARA EMPRESAS</t>
  </si>
  <si>
    <t>OUF</t>
  </si>
  <si>
    <t>COSMÉTICOS</t>
  </si>
  <si>
    <t>VENDA PRODUTOR PARA PRODUTOR E FORA DO ESTADO</t>
  </si>
  <si>
    <t>PPO</t>
  </si>
  <si>
    <t>AJUSTES</t>
  </si>
  <si>
    <t>TOTAL</t>
  </si>
  <si>
    <t>AUTOMÁTICO, AUDITORIA E JULGAMENTO</t>
  </si>
  <si>
    <t>TENN</t>
  </si>
  <si>
    <t>NOT</t>
  </si>
  <si>
    <t>MUNICÍPIO</t>
  </si>
  <si>
    <t>COLOCAÇÃO</t>
  </si>
  <si>
    <t>IPM 2012</t>
  </si>
  <si>
    <t>IPM 2013</t>
  </si>
  <si>
    <t>IPM 2014</t>
  </si>
  <si>
    <t xml:space="preserve">COLOCAÇÃO </t>
  </si>
  <si>
    <t>CURITIBANOS</t>
  </si>
  <si>
    <t>MÊS</t>
  </si>
  <si>
    <t>%</t>
  </si>
  <si>
    <t>BRUTO 2014</t>
  </si>
  <si>
    <t>BRUTO 2015</t>
  </si>
  <si>
    <t>BRUTO 2016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</si>
  <si>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</si>
  <si>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</si>
  <si>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</si>
  <si>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</si>
  <si>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</si>
  <si>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</si>
  <si>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</si>
  <si>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</si>
  <si>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</si>
  <si>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</si>
  <si>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</si>
  <si>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</si>
  <si>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TOTAL </t>
  </si>
  <si>
    <t xml:space="preserve">JANEIRO </t>
  </si>
  <si>
    <t>TRIBUTOS - MUNICIPAIS (ISS CARTÓRIO, BANCOS E COSIP)</t>
  </si>
  <si>
    <t xml:space="preserve"> ISS CARTÓRIOS 2014</t>
  </si>
  <si>
    <t>CIVIL</t>
  </si>
  <si>
    <t>PROTESTO/TABELION</t>
  </si>
  <si>
    <t>IMÓVEIS</t>
  </si>
  <si>
    <t>FREI ROGÉRIO</t>
  </si>
  <si>
    <t>PONTE ALTA DO NORTE</t>
  </si>
  <si>
    <t>SANTA CECÍLIA  (2010 - 2014)</t>
  </si>
  <si>
    <t>SÃO CRISTÓVÃO DO SUL</t>
  </si>
  <si>
    <t>ISS CARTÓRIOS 2015</t>
  </si>
  <si>
    <t xml:space="preserve">SANTA CECÍLIA </t>
  </si>
  <si>
    <t xml:space="preserve"> ISS BANCOS 2014</t>
  </si>
  <si>
    <t xml:space="preserve"> BRASIL</t>
  </si>
  <si>
    <t xml:space="preserve"> BRASIL BESC</t>
  </si>
  <si>
    <t>CEF/LOT/ CORRESP</t>
  </si>
  <si>
    <t xml:space="preserve"> ITAU</t>
  </si>
  <si>
    <t xml:space="preserve"> HSBC</t>
  </si>
  <si>
    <t xml:space="preserve"> SANTANDER</t>
  </si>
  <si>
    <t>BRADESCO</t>
  </si>
  <si>
    <t>COOP SICOOB</t>
  </si>
  <si>
    <t>UNICRED</t>
  </si>
  <si>
    <t xml:space="preserve"> ISS BANCOS 2015</t>
  </si>
  <si>
    <t>NOTIFICADO</t>
  </si>
  <si>
    <t xml:space="preserve"> COSIP 2014</t>
  </si>
  <si>
    <t>CUSTO</t>
  </si>
  <si>
    <t>ARRECADAÇÃO</t>
  </si>
  <si>
    <t>OBSERVAÇÕES</t>
  </si>
  <si>
    <t>TINHA SALDO ANTERIOR</t>
  </si>
  <si>
    <t xml:space="preserve"> + DESPESA QUE ARRECAD</t>
  </si>
  <si>
    <t xml:space="preserve">NÃO PAGA AS FATURAS </t>
  </si>
  <si>
    <t>VALOR DESC FATURA</t>
  </si>
  <si>
    <t xml:space="preserve"> COSIP 2015</t>
  </si>
  <si>
    <t>LANÇADO</t>
  </si>
  <si>
    <t>MOVIMENTO ECONÔMICO SANTA CECÍLIA</t>
  </si>
  <si>
    <t>SANTA CECÍLIA</t>
  </si>
  <si>
    <t>RESUMO ICMS - SANTA CECÍLIA</t>
  </si>
  <si>
    <t>RESUMO ITR - SANTA CECÍLIA</t>
  </si>
  <si>
    <t>RESUMO FPM - SANTA CECÍLIA</t>
  </si>
  <si>
    <t>RESUMO IPVA - SANTA CECÍLIA - 50% PERTENCE AO MUNICÍPIO EM QUE ESTIVER LICENCIADO O VEÍCULO.</t>
  </si>
  <si>
    <t>PARTE IGUAL</t>
  </si>
  <si>
    <t>IPM 2015 - 2017</t>
  </si>
  <si>
    <t>IPM      2015 - 2017</t>
  </si>
  <si>
    <t>PROJEÇÃO IPM 2016 - 2018</t>
  </si>
  <si>
    <t>PROJEÇÃO IPM              2016 - 2018</t>
  </si>
  <si>
    <t>BRUTO 2017</t>
  </si>
</sst>
</file>

<file path=xl/styles.xml><?xml version="1.0" encoding="utf-8"?>
<styleSheet xmlns="http://schemas.openxmlformats.org/spreadsheetml/2006/main">
  <numFmts count="1">
    <numFmt numFmtId="164" formatCode="0.000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0D834A"/>
      <name val="Trebuchet MS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/>
    <xf numFmtId="0" fontId="16" fillId="0" borderId="10" xfId="0" applyFont="1" applyBorder="1" applyAlignment="1">
      <alignment horizontal="center"/>
    </xf>
    <xf numFmtId="0" fontId="16" fillId="36" borderId="10" xfId="0" applyFont="1" applyFill="1" applyBorder="1"/>
    <xf numFmtId="0" fontId="0" fillId="36" borderId="10" xfId="0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/>
    <xf numFmtId="0" fontId="0" fillId="37" borderId="10" xfId="0" applyFill="1" applyBorder="1"/>
    <xf numFmtId="0" fontId="0" fillId="0" borderId="0" xfId="0"/>
    <xf numFmtId="0" fontId="0" fillId="0" borderId="0" xfId="0"/>
    <xf numFmtId="10" fontId="20" fillId="0" borderId="10" xfId="0" applyNumberFormat="1" applyFont="1" applyBorder="1"/>
    <xf numFmtId="10" fontId="0" fillId="0" borderId="0" xfId="0" applyNumberFormat="1"/>
    <xf numFmtId="0" fontId="0" fillId="0" borderId="10" xfId="0" applyFont="1" applyBorder="1"/>
    <xf numFmtId="0" fontId="0" fillId="0" borderId="0" xfId="0" applyBorder="1" applyAlignment="1">
      <alignment horizontal="center"/>
    </xf>
    <xf numFmtId="4" fontId="0" fillId="0" borderId="10" xfId="0" applyNumberFormat="1" applyFont="1" applyBorder="1"/>
    <xf numFmtId="4" fontId="22" fillId="0" borderId="10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4" fontId="22" fillId="0" borderId="0" xfId="0" applyNumberFormat="1" applyFont="1" applyFill="1" applyBorder="1" applyAlignment="1">
      <alignment horizontal="right" wrapText="1"/>
    </xf>
    <xf numFmtId="0" fontId="0" fillId="0" borderId="0" xfId="0" applyFont="1" applyBorder="1"/>
    <xf numFmtId="4" fontId="0" fillId="0" borderId="0" xfId="0" applyNumberFormat="1" applyFont="1" applyBorder="1"/>
    <xf numFmtId="0" fontId="0" fillId="0" borderId="0" xfId="0" applyFill="1" applyBorder="1"/>
    <xf numFmtId="10" fontId="0" fillId="37" borderId="10" xfId="1" applyNumberFormat="1" applyFont="1" applyFill="1" applyBorder="1"/>
    <xf numFmtId="10" fontId="0" fillId="37" borderId="10" xfId="0" applyNumberFormat="1" applyFill="1" applyBorder="1"/>
    <xf numFmtId="0" fontId="0" fillId="37" borderId="10" xfId="0" applyFont="1" applyFill="1" applyBorder="1"/>
    <xf numFmtId="4" fontId="0" fillId="0" borderId="12" xfId="0" applyNumberFormat="1" applyFill="1" applyBorder="1"/>
    <xf numFmtId="9" fontId="0" fillId="37" borderId="10" xfId="1" applyFont="1" applyFill="1" applyBorder="1"/>
    <xf numFmtId="9" fontId="0" fillId="37" borderId="10" xfId="1" applyFont="1" applyFill="1" applyBorder="1" applyAlignment="1">
      <alignment horizontal="center"/>
    </xf>
    <xf numFmtId="4" fontId="23" fillId="0" borderId="0" xfId="0" applyNumberFormat="1" applyFont="1"/>
    <xf numFmtId="0" fontId="16" fillId="0" borderId="0" xfId="0" applyFont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3" fontId="0" fillId="0" borderId="0" xfId="0" applyNumberFormat="1" applyBorder="1"/>
    <xf numFmtId="0" fontId="0" fillId="0" borderId="0" xfId="0" applyNumberFormat="1" applyBorder="1"/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right"/>
    </xf>
    <xf numFmtId="4" fontId="0" fillId="0" borderId="0" xfId="0" applyNumberFormat="1" applyBorder="1" applyAlignment="1">
      <alignment wrapText="1"/>
    </xf>
    <xf numFmtId="0" fontId="16" fillId="0" borderId="10" xfId="0" applyFont="1" applyBorder="1" applyAlignment="1">
      <alignment horizontal="center"/>
    </xf>
    <xf numFmtId="4" fontId="0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right" wrapText="1"/>
    </xf>
    <xf numFmtId="4" fontId="22" fillId="33" borderId="10" xfId="0" applyNumberFormat="1" applyFont="1" applyFill="1" applyBorder="1" applyAlignment="1">
      <alignment horizontal="right" wrapText="1"/>
    </xf>
    <xf numFmtId="4" fontId="22" fillId="34" borderId="10" xfId="0" applyNumberFormat="1" applyFont="1" applyFill="1" applyBorder="1" applyAlignment="1">
      <alignment horizontal="right" wrapText="1"/>
    </xf>
    <xf numFmtId="9" fontId="0" fillId="0" borderId="0" xfId="1" applyFont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0" fontId="0" fillId="0" borderId="10" xfId="1" applyNumberFormat="1" applyFont="1" applyFill="1" applyBorder="1"/>
    <xf numFmtId="164" fontId="0" fillId="0" borderId="10" xfId="0" applyNumberFormat="1" applyFont="1" applyBorder="1"/>
    <xf numFmtId="0" fontId="24" fillId="37" borderId="10" xfId="0" applyFont="1" applyFill="1" applyBorder="1" applyAlignment="1">
      <alignment horizontal="center"/>
    </xf>
    <xf numFmtId="4" fontId="25" fillId="0" borderId="0" xfId="0" applyNumberFormat="1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" fontId="25" fillId="0" borderId="10" xfId="0" applyNumberFormat="1" applyFont="1" applyBorder="1"/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0" xfId="0" applyNumberFormat="1" applyFont="1" applyFill="1"/>
    <xf numFmtId="4" fontId="0" fillId="0" borderId="0" xfId="0" applyNumberFormat="1" applyFont="1"/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Porcentagem" xfId="1" builtinId="5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18"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numFmt numFmtId="4" formatCode="#,##0.0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VA - SANTA CECÍLIA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GERAL'!$B$4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GERAL'!$B$5:$B$7</c:f>
              <c:numCache>
                <c:formatCode>#,##0.00</c:formatCode>
                <c:ptCount val="3"/>
                <c:pt idx="0">
                  <c:v>239355902.86999997</c:v>
                </c:pt>
                <c:pt idx="1">
                  <c:v>281435936.42000002</c:v>
                </c:pt>
                <c:pt idx="2">
                  <c:v>326587323.29000002</c:v>
                </c:pt>
              </c:numCache>
            </c:numRef>
          </c:val>
        </c:ser>
        <c:ser>
          <c:idx val="1"/>
          <c:order val="1"/>
          <c:tx>
            <c:strRef>
              <c:f>'RELATÓRIO GERAL'!$C$4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GERAL'!$C$5:$C$7</c:f>
              <c:numCache>
                <c:formatCode>0.00%</c:formatCode>
                <c:ptCount val="3"/>
                <c:pt idx="1">
                  <c:v>0.17580528846558141</c:v>
                </c:pt>
                <c:pt idx="2">
                  <c:v>0.16043220153171367</c:v>
                </c:pt>
              </c:numCache>
            </c:numRef>
          </c:val>
        </c:ser>
        <c:dLbls>
          <c:showVal val="1"/>
        </c:dLbls>
        <c:overlap val="-25"/>
        <c:axId val="79388672"/>
        <c:axId val="79390208"/>
      </c:barChart>
      <c:catAx>
        <c:axId val="79388672"/>
        <c:scaling>
          <c:orientation val="minMax"/>
        </c:scaling>
        <c:axPos val="b"/>
        <c:numFmt formatCode="General" sourceLinked="1"/>
        <c:majorTickMark val="none"/>
        <c:tickLblPos val="nextTo"/>
        <c:crossAx val="79390208"/>
        <c:crosses val="autoZero"/>
        <c:auto val="1"/>
        <c:lblAlgn val="ctr"/>
        <c:lblOffset val="100"/>
      </c:catAx>
      <c:valAx>
        <c:axId val="79390208"/>
        <c:scaling>
          <c:orientation val="minMax"/>
        </c:scaling>
        <c:delete val="1"/>
        <c:axPos val="l"/>
        <c:numFmt formatCode="#,##0.00" sourceLinked="1"/>
        <c:tickLblPos val="nextTo"/>
        <c:crossAx val="7938867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/>
              <a:t>IPM - SANTA CECÍLIA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GERAL'!$D$4</c:f>
              <c:strCache>
                <c:ptCount val="1"/>
                <c:pt idx="0">
                  <c:v>COLOCAÇÃO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GERAL'!$D$5:$D$7</c:f>
              <c:numCache>
                <c:formatCode>General</c:formatCode>
                <c:ptCount val="3"/>
                <c:pt idx="0">
                  <c:v>105</c:v>
                </c:pt>
                <c:pt idx="1">
                  <c:v>107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'RELATÓRIO GERAL'!$E$4</c:f>
              <c:strCache>
                <c:ptCount val="1"/>
                <c:pt idx="0">
                  <c:v>IPM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GERAL'!$E$5:$E$7</c:f>
              <c:numCache>
                <c:formatCode>General</c:formatCode>
                <c:ptCount val="3"/>
                <c:pt idx="0" formatCode="0.0000000">
                  <c:v>0.192733395</c:v>
                </c:pt>
                <c:pt idx="1">
                  <c:v>0.19750960000000001</c:v>
                </c:pt>
                <c:pt idx="2">
                  <c:v>0.20899709999999999</c:v>
                </c:pt>
              </c:numCache>
            </c:numRef>
          </c:val>
        </c:ser>
        <c:dLbls>
          <c:showVal val="1"/>
        </c:dLbls>
        <c:overlap val="-25"/>
        <c:axId val="79416704"/>
        <c:axId val="79418496"/>
      </c:barChart>
      <c:catAx>
        <c:axId val="79416704"/>
        <c:scaling>
          <c:orientation val="minMax"/>
        </c:scaling>
        <c:axPos val="b"/>
        <c:numFmt formatCode="General" sourceLinked="1"/>
        <c:majorTickMark val="none"/>
        <c:tickLblPos val="nextTo"/>
        <c:crossAx val="79418496"/>
        <c:crosses val="autoZero"/>
        <c:auto val="1"/>
        <c:lblAlgn val="ctr"/>
        <c:lblOffset val="100"/>
      </c:catAx>
      <c:valAx>
        <c:axId val="79418496"/>
        <c:scaling>
          <c:orientation val="minMax"/>
        </c:scaling>
        <c:delete val="1"/>
        <c:axPos val="l"/>
        <c:numFmt formatCode="General" sourceLinked="1"/>
        <c:tickLblPos val="nextTo"/>
        <c:crossAx val="7941670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ICMS - SANTA CECÍLIA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GERAL'!$G$4</c:f>
              <c:strCache>
                <c:ptCount val="1"/>
                <c:pt idx="0">
                  <c:v>ICMS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GERAL'!$G$5:$G$7</c:f>
              <c:numCache>
                <c:formatCode>#,##0.00</c:formatCode>
                <c:ptCount val="3"/>
                <c:pt idx="0">
                  <c:v>6740385.9800000004</c:v>
                </c:pt>
                <c:pt idx="1">
                  <c:v>7472355.8799999999</c:v>
                </c:pt>
                <c:pt idx="2">
                  <c:v>7930966.2799999993</c:v>
                </c:pt>
              </c:numCache>
            </c:numRef>
          </c:val>
        </c:ser>
        <c:ser>
          <c:idx val="1"/>
          <c:order val="1"/>
          <c:tx>
            <c:strRef>
              <c:f>'RELATÓRIO GERAL'!$H$4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GERAL'!$H$5:$H$7</c:f>
              <c:numCache>
                <c:formatCode>0.00%</c:formatCode>
                <c:ptCount val="3"/>
                <c:pt idx="1">
                  <c:v>0.10859465647396038</c:v>
                </c:pt>
                <c:pt idx="2">
                  <c:v>6.1374271697562488E-2</c:v>
                </c:pt>
              </c:numCache>
            </c:numRef>
          </c:val>
        </c:ser>
        <c:dLbls>
          <c:showVal val="1"/>
        </c:dLbls>
        <c:overlap val="-25"/>
        <c:axId val="79571968"/>
        <c:axId val="79594240"/>
      </c:barChart>
      <c:catAx>
        <c:axId val="79571968"/>
        <c:scaling>
          <c:orientation val="minMax"/>
        </c:scaling>
        <c:axPos val="b"/>
        <c:numFmt formatCode="General" sourceLinked="1"/>
        <c:majorTickMark val="none"/>
        <c:tickLblPos val="nextTo"/>
        <c:crossAx val="79594240"/>
        <c:crosses val="autoZero"/>
        <c:auto val="1"/>
        <c:lblAlgn val="ctr"/>
        <c:lblOffset val="100"/>
      </c:catAx>
      <c:valAx>
        <c:axId val="79594240"/>
        <c:scaling>
          <c:orientation val="minMax"/>
        </c:scaling>
        <c:delete val="1"/>
        <c:axPos val="l"/>
        <c:numFmt formatCode="#,##0.00" sourceLinked="1"/>
        <c:tickLblPos val="nextTo"/>
        <c:crossAx val="7957196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ITR - SANTA CECÍLIA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'RELATÓRIO GERAL'!$I$4</c:f>
              <c:strCache>
                <c:ptCount val="1"/>
                <c:pt idx="0">
                  <c:v>ITR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rgbClr val="00B050"/>
              </a:solidFill>
            </c:spPr>
          </c:dPt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GERAL'!$I$5:$I$7</c:f>
              <c:numCache>
                <c:formatCode>#,##0.00</c:formatCode>
                <c:ptCount val="3"/>
                <c:pt idx="0">
                  <c:v>433571.44</c:v>
                </c:pt>
                <c:pt idx="1">
                  <c:v>476652.57</c:v>
                </c:pt>
                <c:pt idx="2">
                  <c:v>581120.40999999992</c:v>
                </c:pt>
              </c:numCache>
            </c:numRef>
          </c:val>
        </c:ser>
        <c:ser>
          <c:idx val="1"/>
          <c:order val="1"/>
          <c:tx>
            <c:strRef>
              <c:f>'RELATÓRIO GERAL'!$J$4</c:f>
              <c:strCache>
                <c:ptCount val="1"/>
                <c:pt idx="0">
                  <c:v>%</c:v>
                </c:pt>
              </c:strCache>
            </c:strRef>
          </c:tx>
          <c:dLbls>
            <c:showVal val="1"/>
          </c:dLbls>
          <c:cat>
            <c:numRef>
              <c:f>'RELATÓRIO GERAL'!$A$5:$A$7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'RELATÓRIO GERAL'!$J$5:$J$7</c:f>
              <c:numCache>
                <c:formatCode>0.00%</c:formatCode>
                <c:ptCount val="3"/>
                <c:pt idx="1">
                  <c:v>9.936339441546238E-2</c:v>
                </c:pt>
                <c:pt idx="2">
                  <c:v>0.21916978230076456</c:v>
                </c:pt>
              </c:numCache>
            </c:numRef>
          </c:val>
        </c:ser>
        <c:dLbls>
          <c:showVal val="1"/>
        </c:dLbls>
        <c:overlap val="-25"/>
        <c:axId val="79620736"/>
        <c:axId val="80159104"/>
      </c:barChart>
      <c:catAx>
        <c:axId val="79620736"/>
        <c:scaling>
          <c:orientation val="minMax"/>
        </c:scaling>
        <c:axPos val="b"/>
        <c:numFmt formatCode="General" sourceLinked="1"/>
        <c:majorTickMark val="none"/>
        <c:tickLblPos val="nextTo"/>
        <c:crossAx val="80159104"/>
        <c:crosses val="autoZero"/>
        <c:auto val="1"/>
        <c:lblAlgn val="ctr"/>
        <c:lblOffset val="100"/>
      </c:catAx>
      <c:valAx>
        <c:axId val="80159104"/>
        <c:scaling>
          <c:orientation val="minMax"/>
        </c:scaling>
        <c:delete val="1"/>
        <c:axPos val="l"/>
        <c:numFmt formatCode="#,##0.00" sourceLinked="1"/>
        <c:tickLblPos val="nextTo"/>
        <c:crossAx val="7962073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IPM!$A$2</c:f>
              <c:strCache>
                <c:ptCount val="1"/>
                <c:pt idx="0">
                  <c:v>SANTA CECÍLIA</c:v>
                </c:pt>
              </c:strCache>
            </c:strRef>
          </c:tx>
          <c:cat>
            <c:strRef>
              <c:f>IPM!$B$1:$K$1</c:f>
              <c:strCache>
                <c:ptCount val="10"/>
                <c:pt idx="0">
                  <c:v>COLOCAÇÃO</c:v>
                </c:pt>
                <c:pt idx="1">
                  <c:v>IPM 2012</c:v>
                </c:pt>
                <c:pt idx="2">
                  <c:v>COLOCAÇÃO</c:v>
                </c:pt>
                <c:pt idx="3">
                  <c:v>IPM 2013</c:v>
                </c:pt>
                <c:pt idx="4">
                  <c:v>COLOCAÇÃO</c:v>
                </c:pt>
                <c:pt idx="5">
                  <c:v>IPM 2014</c:v>
                </c:pt>
                <c:pt idx="6">
                  <c:v>COLOCAÇÃO</c:v>
                </c:pt>
                <c:pt idx="7">
                  <c:v>IPM 2015 - 2017</c:v>
                </c:pt>
                <c:pt idx="8">
                  <c:v>COLOCAÇÃO </c:v>
                </c:pt>
                <c:pt idx="9">
                  <c:v>PROJEÇÃO IPM 2016 - 2018</c:v>
                </c:pt>
              </c:strCache>
            </c:strRef>
          </c:cat>
          <c:val>
            <c:numRef>
              <c:f>IPM!$B$2:$K$2</c:f>
              <c:numCache>
                <c:formatCode>General</c:formatCode>
                <c:ptCount val="10"/>
                <c:pt idx="0">
                  <c:v>109</c:v>
                </c:pt>
                <c:pt idx="1">
                  <c:v>0.183199265</c:v>
                </c:pt>
                <c:pt idx="2">
                  <c:v>105</c:v>
                </c:pt>
                <c:pt idx="3">
                  <c:v>0.192733395</c:v>
                </c:pt>
                <c:pt idx="4">
                  <c:v>107</c:v>
                </c:pt>
                <c:pt idx="5">
                  <c:v>0.19750960000000001</c:v>
                </c:pt>
                <c:pt idx="6">
                  <c:v>100</c:v>
                </c:pt>
                <c:pt idx="7">
                  <c:v>0.20899709999999999</c:v>
                </c:pt>
                <c:pt idx="8">
                  <c:v>100</c:v>
                </c:pt>
                <c:pt idx="9">
                  <c:v>0.21304980000000001</c:v>
                </c:pt>
              </c:numCache>
            </c:numRef>
          </c:val>
        </c:ser>
        <c:axId val="81454592"/>
        <c:axId val="81456128"/>
      </c:barChart>
      <c:catAx>
        <c:axId val="81454592"/>
        <c:scaling>
          <c:orientation val="minMax"/>
        </c:scaling>
        <c:axPos val="b"/>
        <c:majorTickMark val="none"/>
        <c:tickLblPos val="nextTo"/>
        <c:crossAx val="81456128"/>
        <c:crosses val="autoZero"/>
        <c:auto val="1"/>
        <c:lblAlgn val="ctr"/>
        <c:lblOffset val="100"/>
      </c:catAx>
      <c:valAx>
        <c:axId val="81456128"/>
        <c:scaling>
          <c:orientation val="minMax"/>
        </c:scaling>
        <c:axPos val="l"/>
        <c:majorGridlines/>
        <c:title/>
        <c:numFmt formatCode="General" sourceLinked="1"/>
        <c:majorTickMark val="none"/>
        <c:tickLblPos val="nextTo"/>
        <c:crossAx val="814545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523875</xdr:colOff>
      <xdr:row>1</xdr:row>
      <xdr:rowOff>171450</xdr:rowOff>
    </xdr:to>
    <xdr:pic>
      <xdr:nvPicPr>
        <xdr:cNvPr id="2" name="Imagem 1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2202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10</xdr:row>
      <xdr:rowOff>57150</xdr:rowOff>
    </xdr:from>
    <xdr:to>
      <xdr:col>6</xdr:col>
      <xdr:colOff>104775</xdr:colOff>
      <xdr:row>24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342900</xdr:colOff>
      <xdr:row>10</xdr:row>
      <xdr:rowOff>85725</xdr:rowOff>
    </xdr:from>
    <xdr:to>
      <xdr:col>12</xdr:col>
      <xdr:colOff>714375</xdr:colOff>
      <xdr:row>24</xdr:row>
      <xdr:rowOff>161925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25</xdr:row>
      <xdr:rowOff>114300</xdr:rowOff>
    </xdr:from>
    <xdr:to>
      <xdr:col>6</xdr:col>
      <xdr:colOff>114300</xdr:colOff>
      <xdr:row>40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333375</xdr:colOff>
      <xdr:row>25</xdr:row>
      <xdr:rowOff>114300</xdr:rowOff>
    </xdr:from>
    <xdr:to>
      <xdr:col>12</xdr:col>
      <xdr:colOff>704850</xdr:colOff>
      <xdr:row>40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476250</xdr:colOff>
      <xdr:row>0</xdr:row>
      <xdr:rowOff>1143000</xdr:rowOff>
    </xdr:to>
    <xdr:pic>
      <xdr:nvPicPr>
        <xdr:cNvPr id="2" name="Imagem 1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1821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142875</xdr:colOff>
      <xdr:row>0</xdr:row>
      <xdr:rowOff>962025</xdr:rowOff>
    </xdr:to>
    <xdr:pic>
      <xdr:nvPicPr>
        <xdr:cNvPr id="3" name="Imagem 2" descr="cid:image001.jpg@01D21FB4.F7D261E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836294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266699</xdr:colOff>
      <xdr:row>4</xdr:row>
      <xdr:rowOff>38099</xdr:rowOff>
    </xdr:from>
    <xdr:to>
      <xdr:col>10</xdr:col>
      <xdr:colOff>342899</xdr:colOff>
      <xdr:row>20</xdr:row>
      <xdr:rowOff>104774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17</xdr:row>
      <xdr:rowOff>57150</xdr:rowOff>
    </xdr:from>
    <xdr:to>
      <xdr:col>8</xdr:col>
      <xdr:colOff>647700</xdr:colOff>
      <xdr:row>19</xdr:row>
      <xdr:rowOff>171450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3295650"/>
          <a:ext cx="6496050" cy="495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13</xdr:row>
      <xdr:rowOff>85725</xdr:rowOff>
    </xdr:from>
    <xdr:to>
      <xdr:col>18</xdr:col>
      <xdr:colOff>381000</xdr:colOff>
      <xdr:row>35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2562225"/>
          <a:ext cx="9667875" cy="411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0</xdr:row>
      <xdr:rowOff>1114425</xdr:rowOff>
    </xdr:to>
    <xdr:pic>
      <xdr:nvPicPr>
        <xdr:cNvPr id="3" name="Imagem 2" descr="cid:image001.jpg@01D21FB4.F7D261E0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85344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5" name="Tabela2" displayName="Tabela2" ref="A2:E7" totalsRowShown="0" headerRowDxfId="17" tableBorderDxfId="16">
  <autoFilter ref="A2:E7">
    <filterColumn colId="0">
      <filters>
        <filter val="SANTA CECÍLIA  (2010 - 2014)"/>
      </filters>
    </filterColumn>
  </autoFilter>
  <tableColumns count="5">
    <tableColumn id="1" name=" ISS CARTÓRIOS 2014"/>
    <tableColumn id="2" name="CIVIL"/>
    <tableColumn id="3" name="PROTESTO/TABELION"/>
    <tableColumn id="4" name="IMÓVEIS"/>
    <tableColumn id="5" name="TOTAL" dataDxfId="15">
      <calculatedColumnFormula>Tabela2[[#This Row],[CIVIL]]+Tabela2[[#This Row],[PROTESTO/TABELION]]+Tabela2[[#This Row],[IMÓVEIS]]</calculatedColumnFormula>
    </tableColumn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16" name="Tabela3" displayName="Tabela3" ref="A10:E15" totalsRowShown="0" headerRowDxfId="14" tableBorderDxfId="13">
  <autoFilter ref="A10:E15">
    <filterColumn colId="0">
      <filters>
        <filter val="SANTA CECÍLIA"/>
      </filters>
    </filterColumn>
  </autoFilter>
  <tableColumns count="5">
    <tableColumn id="1" name="ISS CARTÓRIOS 2015"/>
    <tableColumn id="2" name="CIVIL" dataDxfId="12"/>
    <tableColumn id="3" name="PROTESTO/TABELION"/>
    <tableColumn id="4" name="IMÓVEIS"/>
    <tableColumn id="5" name="TOTAL" dataDxfId="11">
      <calculatedColumnFormula>Tabela3[[#This Row],[CIVIL]]+Tabela3[[#This Row],[PROTESTO/TABELION]]+Tabela3[[#This Row],[IMÓVEIS]]</calculatedColumnFormula>
    </tableColumn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17" name="Tabela35" displayName="Tabela35" ref="A19:K24" totalsRowShown="0" headerRowDxfId="10" tableBorderDxfId="9">
  <autoFilter ref="A19:K24">
    <filterColumn colId="0">
      <filters>
        <filter val="SANTA CECÍLIA"/>
      </filters>
    </filterColumn>
  </autoFilter>
  <tableColumns count="11">
    <tableColumn id="1" name=" ISS BANCOS 2014"/>
    <tableColumn id="2" name=" BRASIL"/>
    <tableColumn id="3" name=" BRASIL BESC"/>
    <tableColumn id="4" name="CEF/LOT/ CORRESP"/>
    <tableColumn id="5" name=" ITAU"/>
    <tableColumn id="6" name=" HSBC"/>
    <tableColumn id="7" name=" SANTANDER"/>
    <tableColumn id="8" name="BRADESCO"/>
    <tableColumn id="9" name="COOP SICOOB"/>
    <tableColumn id="11" name="UNICRED"/>
    <tableColumn id="10" name="TOTAL" dataDxfId="8">
      <calculatedColumnFormula>Tabela35[[#This Row],[ BRASIL]]+Tabela35[[#This Row],[ BRASIL BESC]]+Tabela35[[#This Row],[CEF/LOT/ CORRESP]]+Tabela35[[#This Row],[ ITAU]]+Tabela35[[#This Row],[ HSBC]]+Tabela35[[#This Row],[ SANTANDER]]+Tabela35[[#This Row],[BRADESCO]]+Tabela35[[#This Row],[COOP SICOOB]]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8" name="Tabela356" displayName="Tabela356" ref="A27:K32" totalsRowShown="0" headerRowDxfId="7" tableBorderDxfId="6">
  <autoFilter ref="A27:K32">
    <filterColumn colId="0">
      <filters>
        <filter val="SANTA CECÍLIA"/>
      </filters>
    </filterColumn>
  </autoFilter>
  <tableColumns count="11">
    <tableColumn id="1" name=" ISS BANCOS 2015"/>
    <tableColumn id="2" name=" BRASIL" dataDxfId="5"/>
    <tableColumn id="3" name=" BRASIL BESC"/>
    <tableColumn id="4" name="CEF/LOT/ CORRESP"/>
    <tableColumn id="5" name=" ITAU"/>
    <tableColumn id="6" name=" HSBC"/>
    <tableColumn id="7" name=" SANTANDER"/>
    <tableColumn id="8" name="BRADESCO"/>
    <tableColumn id="9" name="COOP SICOOB"/>
    <tableColumn id="11" name="UNICRED"/>
    <tableColumn id="10" name="TOTAL" dataDxfId="4">
      <calculatedColumnFormula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9" name="Tabela3569" displayName="Tabela3569" ref="A34:D39" totalsRowShown="0" headerRowDxfId="3" tableBorderDxfId="2">
  <autoFilter ref="A34:D39">
    <filterColumn colId="0">
      <filters>
        <filter val="SANTA CECÍLIA"/>
      </filters>
    </filterColumn>
  </autoFilter>
  <tableColumns count="4">
    <tableColumn id="1" name=" COSIP 2014"/>
    <tableColumn id="2" name="CUSTO"/>
    <tableColumn id="3" name="ARRECADAÇÃO"/>
    <tableColumn id="5" name="OBSERVAÇÕES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20" name="Tabela356911" displayName="Tabela356911" ref="A42:D47" totalsRowShown="0" headerRowDxfId="1" tableBorderDxfId="0">
  <autoFilter ref="A42:D47">
    <filterColumn colId="0">
      <filters>
        <filter val="SANTA CECÍLIA"/>
      </filters>
    </filterColumn>
  </autoFilter>
  <tableColumns count="4">
    <tableColumn id="1" name=" COSIP 2015"/>
    <tableColumn id="2" name="CUSTO"/>
    <tableColumn id="3" name="ARRECADAÇÃO"/>
    <tableColumn id="4" name="LANÇADO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>
      <selection activeCell="O11" sqref="O11"/>
    </sheetView>
  </sheetViews>
  <sheetFormatPr defaultRowHeight="15"/>
  <cols>
    <col min="1" max="1" width="7.42578125" customWidth="1"/>
    <col min="2" max="2" width="14.7109375" customWidth="1"/>
    <col min="3" max="3" width="11.42578125" style="18" bestFit="1" customWidth="1"/>
    <col min="4" max="4" width="11.42578125" style="18" customWidth="1"/>
    <col min="5" max="5" width="13.7109375" customWidth="1"/>
    <col min="6" max="6" width="8.7109375" style="18" customWidth="1"/>
    <col min="7" max="7" width="12.5703125" customWidth="1"/>
    <col min="8" max="8" width="7.7109375" style="18" customWidth="1"/>
    <col min="9" max="9" width="13.5703125" customWidth="1"/>
    <col min="10" max="10" width="7.85546875" style="18" customWidth="1"/>
    <col min="11" max="11" width="13.140625" customWidth="1"/>
    <col min="12" max="12" width="8.140625" style="18" customWidth="1"/>
    <col min="13" max="13" width="12.140625" customWidth="1"/>
  </cols>
  <sheetData>
    <row r="1" spans="1:14" ht="74.25" customHeight="1"/>
    <row r="3" spans="1:14">
      <c r="A3" s="65" t="s">
        <v>85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>
      <c r="A4" s="32"/>
      <c r="B4" s="3" t="s">
        <v>0</v>
      </c>
      <c r="C4" s="13" t="s">
        <v>33</v>
      </c>
      <c r="D4" s="53" t="s">
        <v>26</v>
      </c>
      <c r="E4" s="3" t="s">
        <v>1</v>
      </c>
      <c r="F4" s="13" t="s">
        <v>33</v>
      </c>
      <c r="G4" s="3" t="s">
        <v>2</v>
      </c>
      <c r="H4" s="13" t="s">
        <v>33</v>
      </c>
      <c r="I4" s="3" t="s">
        <v>3</v>
      </c>
      <c r="J4" s="13" t="s">
        <v>33</v>
      </c>
      <c r="K4" s="3" t="s">
        <v>4</v>
      </c>
      <c r="L4" s="13" t="s">
        <v>33</v>
      </c>
      <c r="M4" s="3" t="s">
        <v>5</v>
      </c>
      <c r="N4" s="13" t="s">
        <v>33</v>
      </c>
    </row>
    <row r="5" spans="1:14" s="18" customFormat="1">
      <c r="A5" s="13">
        <v>2013</v>
      </c>
      <c r="B5" s="24">
        <f>VA!K4</f>
        <v>239355902.86999997</v>
      </c>
      <c r="C5" s="13"/>
      <c r="D5" s="53">
        <f>IPM!D2</f>
        <v>105</v>
      </c>
      <c r="E5" s="55">
        <f>IPM!E2</f>
        <v>0.192733395</v>
      </c>
      <c r="F5" s="13"/>
      <c r="G5" s="57">
        <v>6740385.9800000004</v>
      </c>
      <c r="H5" s="56"/>
      <c r="I5" s="57">
        <v>433571.44</v>
      </c>
      <c r="J5" s="13"/>
      <c r="K5" s="52"/>
      <c r="L5" s="13"/>
      <c r="M5" s="52"/>
      <c r="N5" s="13"/>
    </row>
    <row r="6" spans="1:14">
      <c r="A6" s="13">
        <v>2014</v>
      </c>
      <c r="B6" s="24">
        <f>VA!K5</f>
        <v>281435936.42000002</v>
      </c>
      <c r="C6" s="30">
        <f>B6/B5-1</f>
        <v>0.17580528846558141</v>
      </c>
      <c r="D6" s="53">
        <f>IPM!F2</f>
        <v>107</v>
      </c>
      <c r="E6" s="21">
        <f>IPM!G2</f>
        <v>0.19750960000000001</v>
      </c>
      <c r="F6" s="31">
        <f>E6/E5-1</f>
        <v>2.4781408535869076E-2</v>
      </c>
      <c r="G6" s="23">
        <f>ICMS!B15</f>
        <v>7472355.8799999999</v>
      </c>
      <c r="H6" s="31">
        <f>G6/G5-1</f>
        <v>0.10859465647396038</v>
      </c>
      <c r="I6" s="23">
        <f>ITR!B15</f>
        <v>476652.57</v>
      </c>
      <c r="J6" s="31">
        <f>I6/I5-1</f>
        <v>9.936339441546238E-2</v>
      </c>
      <c r="K6" s="23">
        <f>FPM!B15</f>
        <v>9840852.2399999984</v>
      </c>
      <c r="L6" s="16"/>
      <c r="M6" s="23">
        <f>IPVA!B15</f>
        <v>1102427.2100000002</v>
      </c>
      <c r="N6" s="16"/>
    </row>
    <row r="7" spans="1:14">
      <c r="A7" s="13">
        <v>2015</v>
      </c>
      <c r="B7" s="24">
        <f>VA!K6</f>
        <v>326587323.29000002</v>
      </c>
      <c r="C7" s="30">
        <f>B7/B6-1</f>
        <v>0.16043220153171367</v>
      </c>
      <c r="D7" s="53">
        <f>IPM!H2</f>
        <v>100</v>
      </c>
      <c r="E7" s="21">
        <f>IPM!I2</f>
        <v>0.20899709999999999</v>
      </c>
      <c r="F7" s="31">
        <f>E7/E6-1</f>
        <v>5.816172986021928E-2</v>
      </c>
      <c r="G7" s="23">
        <f>ICMS!C15</f>
        <v>7930966.2799999993</v>
      </c>
      <c r="H7" s="31">
        <f>G7/G6-1</f>
        <v>6.1374271697562488E-2</v>
      </c>
      <c r="I7" s="23">
        <f>ITR!C15</f>
        <v>581120.40999999992</v>
      </c>
      <c r="J7" s="31">
        <f>I7/I6-1</f>
        <v>0.21916978230076456</v>
      </c>
      <c r="K7" s="23">
        <f>FPM!C15</f>
        <v>10365531.720000001</v>
      </c>
      <c r="L7" s="31">
        <f>K7/K6-1</f>
        <v>5.3316467639595633E-2</v>
      </c>
      <c r="M7" s="23">
        <f>IPVA!C15</f>
        <v>1193576.6000000001</v>
      </c>
      <c r="N7" s="31">
        <f>M7/M6-1</f>
        <v>8.2680642470716936E-2</v>
      </c>
    </row>
    <row r="8" spans="1:14">
      <c r="A8" s="13">
        <v>2016</v>
      </c>
      <c r="B8" s="24">
        <f>VA!K7</f>
        <v>382571763.67000002</v>
      </c>
      <c r="C8" s="30"/>
      <c r="D8" s="54"/>
      <c r="E8" s="21">
        <f>IPM!K2</f>
        <v>0.21304980000000001</v>
      </c>
      <c r="F8" s="31">
        <f>E8/E7-1</f>
        <v>1.9391178155103717E-2</v>
      </c>
      <c r="G8" s="23">
        <f>ICMS!E15</f>
        <v>8613295.1799999997</v>
      </c>
      <c r="H8" s="31">
        <f>G8/G7-1</f>
        <v>8.6033514191161231E-2</v>
      </c>
      <c r="I8" s="23">
        <f>ITR!E15</f>
        <v>592383.80000000005</v>
      </c>
      <c r="J8" s="31">
        <f>I8/I7-1</f>
        <v>1.9382196539956542E-2</v>
      </c>
      <c r="K8" s="23">
        <f>FPM!E15</f>
        <v>12037168.790000001</v>
      </c>
      <c r="L8" s="31">
        <f>K8/K7-1</f>
        <v>0.16126882008133014</v>
      </c>
      <c r="M8" s="23">
        <f>IPVA!E15</f>
        <v>1270429.1499999999</v>
      </c>
      <c r="N8" s="31">
        <f>M8/M7-1</f>
        <v>6.4388452320529588E-2</v>
      </c>
    </row>
    <row r="9" spans="1:14" s="18" customFormat="1">
      <c r="A9" s="13">
        <v>2017</v>
      </c>
      <c r="B9" s="24"/>
      <c r="C9" s="30"/>
      <c r="D9" s="54"/>
      <c r="E9" s="21"/>
      <c r="F9" s="31"/>
      <c r="G9" s="23">
        <f>ICMS!G15</f>
        <v>2498936.85</v>
      </c>
      <c r="H9" s="31"/>
      <c r="I9" s="23">
        <f>ITR!G14</f>
        <v>0</v>
      </c>
      <c r="J9" s="31"/>
      <c r="K9" s="23">
        <f>FPM!G15</f>
        <v>2867821.94</v>
      </c>
      <c r="L9" s="31"/>
      <c r="M9" s="23">
        <f>IPVA!G15</f>
        <v>58521.34</v>
      </c>
      <c r="N9" s="31"/>
    </row>
    <row r="10" spans="1:14" s="18" customFormat="1">
      <c r="A10" s="25"/>
      <c r="B10" s="26"/>
      <c r="C10" s="26"/>
      <c r="D10" s="26"/>
      <c r="E10" s="27"/>
      <c r="F10" s="27"/>
      <c r="G10" s="28"/>
      <c r="H10" s="28"/>
      <c r="I10" s="27"/>
      <c r="J10" s="27"/>
      <c r="K10" s="27"/>
      <c r="L10" s="27"/>
      <c r="M10" s="28"/>
    </row>
    <row r="14" spans="1:14">
      <c r="C14" s="29"/>
      <c r="D14" s="29"/>
    </row>
    <row r="16" spans="1:14">
      <c r="A16" s="38"/>
      <c r="B16" s="38"/>
      <c r="C16" s="38"/>
      <c r="D16" s="38"/>
      <c r="E16" s="22"/>
      <c r="F16" s="22"/>
    </row>
    <row r="17" spans="1:5">
      <c r="A17" s="38"/>
      <c r="B17" s="38"/>
      <c r="C17" s="38"/>
      <c r="D17" s="38"/>
      <c r="E17" s="38"/>
    </row>
    <row r="18" spans="1:5">
      <c r="A18" s="38"/>
      <c r="B18" s="38"/>
      <c r="C18" s="38"/>
      <c r="D18" s="38"/>
      <c r="E18" s="38"/>
    </row>
    <row r="19" spans="1:5">
      <c r="A19" s="38"/>
      <c r="B19" s="38"/>
      <c r="C19" s="38"/>
      <c r="D19" s="38"/>
      <c r="E19" s="38"/>
    </row>
  </sheetData>
  <mergeCells count="1">
    <mergeCell ref="A3:N3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>
      <selection activeCell="K8" sqref="K8"/>
    </sheetView>
  </sheetViews>
  <sheetFormatPr defaultRowHeight="15"/>
  <cols>
    <col min="1" max="1" width="8.28515625" customWidth="1"/>
    <col min="2" max="2" width="13.85546875" bestFit="1" customWidth="1"/>
    <col min="3" max="3" width="13.7109375" bestFit="1" customWidth="1"/>
    <col min="4" max="4" width="10.85546875" customWidth="1"/>
    <col min="5" max="5" width="12.42578125" customWidth="1"/>
    <col min="6" max="6" width="13.140625" bestFit="1" customWidth="1"/>
    <col min="7" max="7" width="14" bestFit="1" customWidth="1"/>
    <col min="8" max="8" width="14.5703125" customWidth="1"/>
    <col min="9" max="9" width="10.28515625" customWidth="1"/>
    <col min="10" max="10" width="12.42578125" bestFit="1" customWidth="1"/>
    <col min="11" max="11" width="13.85546875" bestFit="1" customWidth="1"/>
  </cols>
  <sheetData>
    <row r="1" spans="1:11">
      <c r="A1" s="66" t="s">
        <v>84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33.75">
      <c r="A2" s="5"/>
      <c r="B2" s="6" t="s">
        <v>8</v>
      </c>
      <c r="C2" s="6" t="s">
        <v>10</v>
      </c>
      <c r="D2" s="7" t="s">
        <v>12</v>
      </c>
      <c r="E2" s="7" t="s">
        <v>13</v>
      </c>
      <c r="F2" s="7" t="s">
        <v>15</v>
      </c>
      <c r="G2" s="7" t="s">
        <v>17</v>
      </c>
      <c r="H2" s="7" t="s">
        <v>18</v>
      </c>
      <c r="I2" s="7"/>
      <c r="J2" s="8" t="s">
        <v>22</v>
      </c>
      <c r="K2" s="9"/>
    </row>
    <row r="3" spans="1:11">
      <c r="A3" s="45" t="s">
        <v>6</v>
      </c>
      <c r="B3" s="45" t="s">
        <v>7</v>
      </c>
      <c r="C3" s="45" t="s">
        <v>9</v>
      </c>
      <c r="D3" s="45" t="s">
        <v>11</v>
      </c>
      <c r="E3" s="45" t="s">
        <v>23</v>
      </c>
      <c r="F3" s="45" t="s">
        <v>14</v>
      </c>
      <c r="G3" s="45" t="s">
        <v>16</v>
      </c>
      <c r="H3" s="45" t="s">
        <v>19</v>
      </c>
      <c r="I3" s="45" t="s">
        <v>24</v>
      </c>
      <c r="J3" s="45" t="s">
        <v>20</v>
      </c>
      <c r="K3" s="45" t="s">
        <v>21</v>
      </c>
    </row>
    <row r="4" spans="1:11">
      <c r="A4" s="45">
        <v>2013</v>
      </c>
      <c r="B4" s="46">
        <v>170093252.24000001</v>
      </c>
      <c r="C4" s="46">
        <v>6857555.4100000001</v>
      </c>
      <c r="D4" s="46">
        <v>207997.6</v>
      </c>
      <c r="E4" s="46">
        <v>11759219.970000001</v>
      </c>
      <c r="F4" s="46">
        <v>40342371.93</v>
      </c>
      <c r="G4" s="46">
        <v>401098.73</v>
      </c>
      <c r="H4" s="46">
        <v>6194917</v>
      </c>
      <c r="I4" s="47">
        <v>830.26</v>
      </c>
      <c r="J4" s="46">
        <v>3498659.73</v>
      </c>
      <c r="K4" s="46">
        <f t="shared" ref="K4" si="0">B4+C4+D4+E4+F4+G4+H4+I4+J4</f>
        <v>239355902.86999997</v>
      </c>
    </row>
    <row r="5" spans="1:11">
      <c r="A5" s="45">
        <v>2014</v>
      </c>
      <c r="B5" s="48">
        <v>187597010.34999999</v>
      </c>
      <c r="C5" s="48">
        <v>11949496.41</v>
      </c>
      <c r="D5" s="48">
        <v>174996.12</v>
      </c>
      <c r="E5" s="48">
        <v>15944145.02</v>
      </c>
      <c r="F5" s="48">
        <v>59965930.939999998</v>
      </c>
      <c r="G5" s="48">
        <v>372704.26</v>
      </c>
      <c r="H5" s="48">
        <v>7909360.8899999997</v>
      </c>
      <c r="I5" s="48">
        <v>43970.64</v>
      </c>
      <c r="J5" s="48">
        <v>-2521678.21</v>
      </c>
      <c r="K5" s="48">
        <v>281435936.42000002</v>
      </c>
    </row>
    <row r="6" spans="1:11">
      <c r="A6" s="45">
        <v>2015</v>
      </c>
      <c r="B6" s="49">
        <v>219644442.31</v>
      </c>
      <c r="C6" s="49">
        <v>9978906.1400000006</v>
      </c>
      <c r="D6" s="49">
        <v>81656.09</v>
      </c>
      <c r="E6" s="49">
        <v>25090787.75</v>
      </c>
      <c r="F6" s="49">
        <v>63389899.520000003</v>
      </c>
      <c r="G6" s="49">
        <v>435438.47</v>
      </c>
      <c r="H6" s="49">
        <v>10102229.130000001</v>
      </c>
      <c r="I6" s="49">
        <v>49645.17</v>
      </c>
      <c r="J6" s="49">
        <v>-2185681.29</v>
      </c>
      <c r="K6" s="49">
        <f>B6+C6+D6+E6+F6+G6+H6+I6+J6</f>
        <v>326587323.29000002</v>
      </c>
    </row>
    <row r="7" spans="1:11" s="18" customFormat="1">
      <c r="A7" s="51"/>
      <c r="B7" s="19">
        <f t="shared" ref="B7:K7" si="1">B6/B5-1</f>
        <v>0.17083125098960306</v>
      </c>
      <c r="C7" s="19">
        <f t="shared" si="1"/>
        <v>-0.16490990100226322</v>
      </c>
      <c r="D7" s="19">
        <f t="shared" si="1"/>
        <v>-0.53338342587252785</v>
      </c>
      <c r="E7" s="19">
        <f t="shared" si="1"/>
        <v>0.57366780837270648</v>
      </c>
      <c r="F7" s="19">
        <f t="shared" si="1"/>
        <v>5.7098564573706323E-2</v>
      </c>
      <c r="G7" s="19">
        <f t="shared" si="1"/>
        <v>0.1683216875492648</v>
      </c>
      <c r="H7" s="19">
        <f t="shared" si="1"/>
        <v>0.27724973869538538</v>
      </c>
      <c r="I7" s="19">
        <f t="shared" si="1"/>
        <v>0.12905270425902371</v>
      </c>
      <c r="J7" s="19">
        <f t="shared" si="1"/>
        <v>-0.13324337683831589</v>
      </c>
      <c r="K7" s="19">
        <f t="shared" si="1"/>
        <v>0.16043220153171367</v>
      </c>
    </row>
    <row r="8" spans="1:11">
      <c r="A8" s="45">
        <v>2016</v>
      </c>
      <c r="B8" s="15">
        <v>236113240.78</v>
      </c>
      <c r="C8" s="15">
        <v>13769275.08</v>
      </c>
      <c r="D8" s="15">
        <v>88820.32</v>
      </c>
      <c r="E8" s="15">
        <v>27876267.710000001</v>
      </c>
      <c r="F8" s="15">
        <v>89307065.450000003</v>
      </c>
      <c r="G8" s="15">
        <v>464528.36</v>
      </c>
      <c r="H8" s="15">
        <v>15628489.560000001</v>
      </c>
      <c r="I8" s="15">
        <v>6981.65</v>
      </c>
      <c r="J8" s="1">
        <v>-35562769.100000001</v>
      </c>
      <c r="K8" s="24">
        <f>B8+C8+D8+E8+F8+G8+H8+I8+J8</f>
        <v>347691899.80999994</v>
      </c>
    </row>
    <row r="9" spans="1:11">
      <c r="A9" s="18"/>
    </row>
    <row r="10" spans="1:11" ht="45">
      <c r="A10" s="1" t="s">
        <v>25</v>
      </c>
      <c r="B10" s="11" t="s">
        <v>26</v>
      </c>
      <c r="C10" s="4" t="s">
        <v>27</v>
      </c>
      <c r="D10" s="11" t="s">
        <v>26</v>
      </c>
      <c r="E10" s="4" t="s">
        <v>28</v>
      </c>
      <c r="F10" s="11" t="s">
        <v>26</v>
      </c>
      <c r="G10" s="4" t="s">
        <v>29</v>
      </c>
      <c r="H10" s="11" t="s">
        <v>26</v>
      </c>
      <c r="I10" s="60" t="s">
        <v>92</v>
      </c>
      <c r="J10" s="11" t="s">
        <v>30</v>
      </c>
      <c r="K10" s="60" t="s">
        <v>94</v>
      </c>
    </row>
    <row r="11" spans="1:11" ht="30">
      <c r="A11" s="59" t="s">
        <v>85</v>
      </c>
      <c r="B11" s="12">
        <v>109</v>
      </c>
      <c r="C11" s="2">
        <v>0.183199265</v>
      </c>
      <c r="D11" s="12">
        <v>105</v>
      </c>
      <c r="E11" s="2">
        <v>0.192733395</v>
      </c>
      <c r="F11" s="12">
        <v>107</v>
      </c>
      <c r="G11" s="2">
        <v>0.19750960000000001</v>
      </c>
      <c r="H11" s="12">
        <v>100</v>
      </c>
      <c r="I11" s="2">
        <v>0.20899709999999999</v>
      </c>
      <c r="J11" s="12">
        <v>100</v>
      </c>
      <c r="K11" s="2">
        <v>0.21304980000000001</v>
      </c>
    </row>
    <row r="12" spans="1:11">
      <c r="G12" s="20">
        <v>0.14410000000000001</v>
      </c>
      <c r="H12" s="18"/>
      <c r="I12" s="20">
        <v>0.115</v>
      </c>
      <c r="J12" s="18"/>
      <c r="K12" s="50">
        <f>K11/I11-1</f>
        <v>1.9391178155103717E-2</v>
      </c>
    </row>
    <row r="13" spans="1:11">
      <c r="H13" s="18" t="s">
        <v>90</v>
      </c>
      <c r="I13" s="18">
        <v>5.0847459999999997E-2</v>
      </c>
    </row>
    <row r="14" spans="1:11">
      <c r="A14" s="69" t="s">
        <v>86</v>
      </c>
      <c r="B14" s="69"/>
      <c r="C14" s="69"/>
      <c r="D14" s="69"/>
      <c r="E14" s="69"/>
      <c r="F14" s="69"/>
      <c r="G14" s="69"/>
      <c r="H14" s="69"/>
    </row>
    <row r="15" spans="1:11">
      <c r="A15" s="45" t="s">
        <v>32</v>
      </c>
      <c r="B15" s="45" t="s">
        <v>34</v>
      </c>
      <c r="C15" s="45" t="s">
        <v>35</v>
      </c>
      <c r="D15" s="13" t="s">
        <v>33</v>
      </c>
      <c r="E15" s="45" t="s">
        <v>36</v>
      </c>
      <c r="F15" s="13" t="s">
        <v>33</v>
      </c>
      <c r="G15" s="62" t="s">
        <v>95</v>
      </c>
      <c r="H15" s="13" t="s">
        <v>33</v>
      </c>
    </row>
    <row r="16" spans="1:11">
      <c r="A16" s="14" t="s">
        <v>37</v>
      </c>
      <c r="B16" s="15">
        <v>627049.75</v>
      </c>
      <c r="C16" s="15">
        <v>717825.13</v>
      </c>
      <c r="D16" s="35">
        <f>C16/B16-1</f>
        <v>0.14476583397090903</v>
      </c>
      <c r="E16" s="15">
        <v>815050.37</v>
      </c>
      <c r="F16" s="35">
        <f>E16/C16-1</f>
        <v>0.13544418541044956</v>
      </c>
      <c r="G16" s="64">
        <v>874038.1</v>
      </c>
      <c r="H16" s="35">
        <f>G16/E16-1</f>
        <v>7.2373109897490018E-2</v>
      </c>
    </row>
    <row r="17" spans="1:10">
      <c r="A17" s="14" t="s">
        <v>38</v>
      </c>
      <c r="B17" s="15">
        <v>596056.46</v>
      </c>
      <c r="C17" s="15">
        <v>647949.31999999995</v>
      </c>
      <c r="D17" s="35">
        <f t="shared" ref="D17:D28" si="2">C17/B17-1</f>
        <v>8.7060309689454662E-2</v>
      </c>
      <c r="E17" s="15">
        <v>670720.80000000005</v>
      </c>
      <c r="F17" s="35">
        <f t="shared" ref="F17:F28" si="3">E17/C17-1</f>
        <v>3.5143921441263437E-2</v>
      </c>
      <c r="G17" s="64">
        <v>790449.16</v>
      </c>
      <c r="H17" s="35">
        <f t="shared" ref="H17:H28" si="4">G17/E17-1</f>
        <v>0.17850700321206681</v>
      </c>
    </row>
    <row r="18" spans="1:10">
      <c r="A18" s="14" t="s">
        <v>39</v>
      </c>
      <c r="B18" s="15">
        <v>602904.17000000004</v>
      </c>
      <c r="C18" s="15">
        <v>654601.97</v>
      </c>
      <c r="D18" s="35">
        <f t="shared" si="2"/>
        <v>8.5747955599643433E-2</v>
      </c>
      <c r="E18" s="15">
        <v>678685.16</v>
      </c>
      <c r="F18" s="35">
        <f t="shared" si="3"/>
        <v>3.6790585888398786E-2</v>
      </c>
      <c r="G18" s="64">
        <v>834449.59</v>
      </c>
      <c r="H18" s="35">
        <f t="shared" si="4"/>
        <v>0.22950911435871069</v>
      </c>
    </row>
    <row r="19" spans="1:10" ht="16.5">
      <c r="A19" s="14" t="s">
        <v>40</v>
      </c>
      <c r="B19" s="15">
        <v>588548.25</v>
      </c>
      <c r="C19" s="15">
        <v>697707</v>
      </c>
      <c r="D19" s="35">
        <f t="shared" si="2"/>
        <v>0.1854711996849876</v>
      </c>
      <c r="E19" s="15">
        <v>695160.9</v>
      </c>
      <c r="F19" s="35">
        <f t="shared" si="3"/>
        <v>-3.6492395805115541E-3</v>
      </c>
      <c r="G19" s="64">
        <v>865883.11</v>
      </c>
      <c r="H19" s="35">
        <f t="shared" si="4"/>
        <v>0.24558661167508111</v>
      </c>
      <c r="J19" s="36"/>
    </row>
    <row r="20" spans="1:10">
      <c r="A20" s="14" t="s">
        <v>41</v>
      </c>
      <c r="B20" s="15">
        <v>598710.89</v>
      </c>
      <c r="C20" s="15">
        <v>666542.1</v>
      </c>
      <c r="D20" s="35">
        <f t="shared" si="2"/>
        <v>0.11329543379443119</v>
      </c>
      <c r="E20" s="15">
        <v>673446.79</v>
      </c>
      <c r="F20" s="35">
        <f t="shared" si="3"/>
        <v>1.035897057365176E-2</v>
      </c>
      <c r="G20" s="74">
        <v>781088.05</v>
      </c>
      <c r="H20" s="35">
        <f t="shared" si="4"/>
        <v>0.15983632500497924</v>
      </c>
    </row>
    <row r="21" spans="1:10">
      <c r="A21" s="14" t="s">
        <v>42</v>
      </c>
      <c r="B21" s="15">
        <v>605320.17000000004</v>
      </c>
      <c r="C21" s="15">
        <v>637941.36</v>
      </c>
      <c r="D21" s="35">
        <f t="shared" si="2"/>
        <v>5.3890802944828176E-2</v>
      </c>
      <c r="E21" s="15">
        <v>665350.93999999994</v>
      </c>
      <c r="F21" s="35">
        <f t="shared" si="3"/>
        <v>4.2965673208584576E-2</v>
      </c>
      <c r="G21" s="64"/>
      <c r="H21" s="35">
        <f t="shared" si="4"/>
        <v>-1</v>
      </c>
    </row>
    <row r="22" spans="1:10">
      <c r="A22" s="14" t="s">
        <v>43</v>
      </c>
      <c r="B22" s="15">
        <v>571511.57999999996</v>
      </c>
      <c r="C22" s="15">
        <v>644178.87</v>
      </c>
      <c r="D22" s="35">
        <f t="shared" si="2"/>
        <v>0.12714928715880092</v>
      </c>
      <c r="E22" s="15">
        <v>686264.06</v>
      </c>
      <c r="F22" s="35">
        <f t="shared" si="3"/>
        <v>6.5331528182537291E-2</v>
      </c>
      <c r="G22" s="64"/>
      <c r="H22" s="35">
        <f t="shared" si="4"/>
        <v>-1</v>
      </c>
    </row>
    <row r="23" spans="1:10">
      <c r="A23" s="14" t="s">
        <v>44</v>
      </c>
      <c r="B23" s="15">
        <v>592942.86</v>
      </c>
      <c r="C23" s="15">
        <v>618352.80000000005</v>
      </c>
      <c r="D23" s="35">
        <f t="shared" si="2"/>
        <v>4.2853943801600236E-2</v>
      </c>
      <c r="E23" s="15">
        <v>678748.64</v>
      </c>
      <c r="F23" s="35">
        <f t="shared" si="3"/>
        <v>9.767213797689589E-2</v>
      </c>
      <c r="G23" s="64"/>
      <c r="H23" s="35">
        <f t="shared" si="4"/>
        <v>-1</v>
      </c>
    </row>
    <row r="24" spans="1:10">
      <c r="A24" s="14" t="s">
        <v>45</v>
      </c>
      <c r="B24" s="15">
        <v>623718.72</v>
      </c>
      <c r="C24" s="15">
        <v>645026.88</v>
      </c>
      <c r="D24" s="35">
        <f t="shared" si="2"/>
        <v>3.4163091978384186E-2</v>
      </c>
      <c r="E24" s="15">
        <v>733455.5</v>
      </c>
      <c r="F24" s="35">
        <f t="shared" si="3"/>
        <v>0.13709292239107929</v>
      </c>
      <c r="G24" s="64"/>
      <c r="H24" s="35">
        <f t="shared" si="4"/>
        <v>-1</v>
      </c>
    </row>
    <row r="25" spans="1:10">
      <c r="A25" s="14" t="s">
        <v>46</v>
      </c>
      <c r="B25" s="15">
        <v>662825.27</v>
      </c>
      <c r="C25" s="15">
        <v>667432.57999999996</v>
      </c>
      <c r="D25" s="35">
        <f t="shared" si="2"/>
        <v>6.9510174227362942E-3</v>
      </c>
      <c r="E25" s="15">
        <v>764107.07</v>
      </c>
      <c r="F25" s="35">
        <f t="shared" si="3"/>
        <v>0.14484532654968696</v>
      </c>
      <c r="G25" s="64"/>
      <c r="H25" s="35">
        <f t="shared" si="4"/>
        <v>-1</v>
      </c>
    </row>
    <row r="26" spans="1:10">
      <c r="A26" s="14" t="s">
        <v>47</v>
      </c>
      <c r="B26" s="15">
        <v>708081.73</v>
      </c>
      <c r="C26" s="15">
        <v>668961.93999999994</v>
      </c>
      <c r="D26" s="35">
        <f t="shared" si="2"/>
        <v>-5.5247563017901902E-2</v>
      </c>
      <c r="E26" s="15">
        <v>734440.94</v>
      </c>
      <c r="F26" s="35">
        <f t="shared" si="3"/>
        <v>9.788150279521135E-2</v>
      </c>
      <c r="G26" s="64"/>
      <c r="H26" s="35">
        <f t="shared" si="4"/>
        <v>-1</v>
      </c>
    </row>
    <row r="27" spans="1:10">
      <c r="A27" s="14" t="s">
        <v>48</v>
      </c>
      <c r="B27" s="15">
        <v>694686.03</v>
      </c>
      <c r="C27" s="15">
        <v>664446.32999999996</v>
      </c>
      <c r="D27" s="35">
        <f t="shared" si="2"/>
        <v>-4.3530024635733744E-2</v>
      </c>
      <c r="E27" s="15">
        <v>817864.01</v>
      </c>
      <c r="F27" s="35">
        <f t="shared" si="3"/>
        <v>0.23089551867943947</v>
      </c>
      <c r="G27" s="64"/>
      <c r="H27" s="35">
        <f t="shared" si="4"/>
        <v>-1</v>
      </c>
    </row>
    <row r="28" spans="1:10">
      <c r="A28" s="14" t="s">
        <v>49</v>
      </c>
      <c r="B28" s="15">
        <f>SUM(B16:B27)</f>
        <v>7472355.8799999999</v>
      </c>
      <c r="C28" s="15">
        <f>SUM(C16:C27)</f>
        <v>7930966.2799999993</v>
      </c>
      <c r="D28" s="35">
        <f t="shared" si="2"/>
        <v>6.1374271697562488E-2</v>
      </c>
      <c r="E28" s="15">
        <f>SUM(E16:E27)</f>
        <v>8613295.1799999997</v>
      </c>
      <c r="F28" s="35">
        <f t="shared" si="3"/>
        <v>8.6033514191161231E-2</v>
      </c>
      <c r="G28" s="15">
        <f>SUM(G16:G27)</f>
        <v>4145908.01</v>
      </c>
      <c r="H28" s="35">
        <f t="shared" si="4"/>
        <v>-0.51866179860795159</v>
      </c>
    </row>
    <row r="30" spans="1:10">
      <c r="A30" s="69" t="s">
        <v>87</v>
      </c>
      <c r="B30" s="69"/>
      <c r="C30" s="69"/>
      <c r="D30" s="69"/>
      <c r="E30" s="69"/>
      <c r="F30" s="69"/>
      <c r="G30" s="69"/>
      <c r="H30" s="69"/>
    </row>
    <row r="31" spans="1:10">
      <c r="A31" s="58" t="s">
        <v>32</v>
      </c>
      <c r="B31" s="58" t="s">
        <v>34</v>
      </c>
      <c r="C31" s="58" t="s">
        <v>35</v>
      </c>
      <c r="D31" s="13" t="s">
        <v>33</v>
      </c>
      <c r="E31" s="58" t="s">
        <v>36</v>
      </c>
      <c r="F31" s="13" t="s">
        <v>33</v>
      </c>
      <c r="G31" s="63" t="s">
        <v>95</v>
      </c>
      <c r="H31" s="13" t="s">
        <v>33</v>
      </c>
    </row>
    <row r="32" spans="1:10">
      <c r="A32" s="1" t="s">
        <v>37</v>
      </c>
      <c r="B32" s="15">
        <v>7905.36</v>
      </c>
      <c r="C32" s="15">
        <v>25374.68</v>
      </c>
      <c r="D32" s="35">
        <f>C32/B32</f>
        <v>3.2098070170112432</v>
      </c>
      <c r="E32" s="15">
        <v>10247.98</v>
      </c>
      <c r="F32" s="35">
        <f>E32/C32-1</f>
        <v>-0.59613362611863474</v>
      </c>
      <c r="G32" s="15">
        <v>18375.21</v>
      </c>
      <c r="H32" s="35">
        <f>G32/E32-1</f>
        <v>0.79305677801869257</v>
      </c>
    </row>
    <row r="33" spans="1:8">
      <c r="A33" s="1" t="s">
        <v>38</v>
      </c>
      <c r="B33" s="15">
        <v>373.69</v>
      </c>
      <c r="C33" s="15">
        <v>671.84</v>
      </c>
      <c r="D33" s="35">
        <f t="shared" ref="D33:D44" si="5">C33/B33</f>
        <v>1.7978538360673286</v>
      </c>
      <c r="E33" s="15">
        <v>1531.79</v>
      </c>
      <c r="F33" s="35">
        <f t="shared" ref="F33:F44" si="6">E33/C33-1</f>
        <v>1.2799922600619191</v>
      </c>
      <c r="G33" s="15">
        <v>76.510000000000005</v>
      </c>
      <c r="H33" s="35">
        <f t="shared" ref="H33:H44" si="7">G33/E33-1</f>
        <v>-0.95005190006463025</v>
      </c>
    </row>
    <row r="34" spans="1:8">
      <c r="A34" s="1" t="s">
        <v>39</v>
      </c>
      <c r="B34" s="15">
        <v>1684.86</v>
      </c>
      <c r="C34" s="15">
        <v>620.98</v>
      </c>
      <c r="D34" s="35">
        <f t="shared" si="5"/>
        <v>0.36856474721935356</v>
      </c>
      <c r="E34" s="15">
        <v>1645.35</v>
      </c>
      <c r="F34" s="35">
        <f t="shared" si="6"/>
        <v>1.6496022416180871</v>
      </c>
      <c r="G34" s="15">
        <v>12.54</v>
      </c>
      <c r="H34" s="35">
        <f t="shared" si="7"/>
        <v>-0.99237852128726411</v>
      </c>
    </row>
    <row r="35" spans="1:8">
      <c r="A35" s="1" t="s">
        <v>40</v>
      </c>
      <c r="B35" s="15">
        <v>212.45</v>
      </c>
      <c r="C35" s="15">
        <v>553.41</v>
      </c>
      <c r="D35" s="35">
        <f t="shared" si="5"/>
        <v>2.6048952694751706</v>
      </c>
      <c r="E35" s="33">
        <v>2069.5100000000002</v>
      </c>
      <c r="F35" s="35"/>
      <c r="G35" s="15">
        <v>552.21</v>
      </c>
      <c r="H35" s="35">
        <f t="shared" si="7"/>
        <v>-0.73316872109823095</v>
      </c>
    </row>
    <row r="36" spans="1:8">
      <c r="A36" s="1" t="s">
        <v>41</v>
      </c>
      <c r="B36" s="15">
        <v>189.04</v>
      </c>
      <c r="C36" s="15">
        <v>202.14</v>
      </c>
      <c r="D36" s="35">
        <f t="shared" si="5"/>
        <v>1.0692975031739314</v>
      </c>
      <c r="E36" s="15">
        <v>1574.9</v>
      </c>
      <c r="F36" s="35">
        <f t="shared" si="6"/>
        <v>6.7911348570297827</v>
      </c>
      <c r="G36" s="15"/>
      <c r="H36" s="35">
        <f t="shared" si="7"/>
        <v>-1</v>
      </c>
    </row>
    <row r="37" spans="1:8">
      <c r="A37" s="1" t="s">
        <v>42</v>
      </c>
      <c r="B37" s="15">
        <v>446.84</v>
      </c>
      <c r="C37" s="15">
        <v>240.28</v>
      </c>
      <c r="D37" s="35">
        <f t="shared" si="5"/>
        <v>0.53773162653298723</v>
      </c>
      <c r="E37" s="15">
        <v>593.44000000000005</v>
      </c>
      <c r="F37" s="35">
        <f t="shared" si="6"/>
        <v>1.4697852505410358</v>
      </c>
      <c r="G37" s="15"/>
      <c r="H37" s="35">
        <f t="shared" si="7"/>
        <v>-1</v>
      </c>
    </row>
    <row r="38" spans="1:8">
      <c r="A38" s="1" t="s">
        <v>43</v>
      </c>
      <c r="B38" s="15">
        <v>0</v>
      </c>
      <c r="C38" s="15">
        <v>2688.01</v>
      </c>
      <c r="D38" s="35" t="e">
        <f t="shared" si="5"/>
        <v>#DIV/0!</v>
      </c>
      <c r="E38" s="15">
        <v>2995.44</v>
      </c>
      <c r="F38" s="35">
        <f t="shared" si="6"/>
        <v>0.11437085427509563</v>
      </c>
      <c r="G38" s="15"/>
      <c r="H38" s="35">
        <f t="shared" si="7"/>
        <v>-1</v>
      </c>
    </row>
    <row r="39" spans="1:8">
      <c r="A39" s="1" t="s">
        <v>44</v>
      </c>
      <c r="B39" s="15">
        <v>356.66</v>
      </c>
      <c r="C39" s="15">
        <v>765.1</v>
      </c>
      <c r="D39" s="35">
        <f t="shared" si="5"/>
        <v>2.1451802837436214</v>
      </c>
      <c r="E39" s="15">
        <v>3508.51</v>
      </c>
      <c r="F39" s="35">
        <f t="shared" si="6"/>
        <v>3.5856881453404785</v>
      </c>
      <c r="G39" s="15"/>
      <c r="H39" s="35">
        <f t="shared" si="7"/>
        <v>-1</v>
      </c>
    </row>
    <row r="40" spans="1:8">
      <c r="A40" s="1" t="s">
        <v>45</v>
      </c>
      <c r="B40" s="15">
        <v>26484.41</v>
      </c>
      <c r="C40" s="15">
        <v>57228.800000000003</v>
      </c>
      <c r="D40" s="35">
        <f t="shared" si="5"/>
        <v>2.1608485897930141</v>
      </c>
      <c r="E40" s="15">
        <v>24253.360000000001</v>
      </c>
      <c r="F40" s="35">
        <f t="shared" si="6"/>
        <v>-0.57620358980093944</v>
      </c>
      <c r="G40" s="15"/>
      <c r="H40" s="35">
        <f t="shared" si="7"/>
        <v>-1</v>
      </c>
    </row>
    <row r="41" spans="1:8">
      <c r="A41" s="1" t="s">
        <v>46</v>
      </c>
      <c r="B41" s="15">
        <v>397993.95</v>
      </c>
      <c r="C41" s="15">
        <v>462100.73</v>
      </c>
      <c r="D41" s="35">
        <f t="shared" si="5"/>
        <v>1.1610747600560258</v>
      </c>
      <c r="E41" s="15">
        <v>488122.35</v>
      </c>
      <c r="F41" s="35">
        <f t="shared" si="6"/>
        <v>5.6311575184051277E-2</v>
      </c>
      <c r="G41" s="15"/>
      <c r="H41" s="35">
        <f t="shared" si="7"/>
        <v>-1</v>
      </c>
    </row>
    <row r="42" spans="1:8">
      <c r="A42" s="1" t="s">
        <v>47</v>
      </c>
      <c r="B42" s="15">
        <v>21961</v>
      </c>
      <c r="C42" s="15">
        <v>18406</v>
      </c>
      <c r="D42" s="35">
        <f t="shared" si="5"/>
        <v>0.83812212558626653</v>
      </c>
      <c r="E42" s="15">
        <v>26700.78</v>
      </c>
      <c r="F42" s="35">
        <f t="shared" si="6"/>
        <v>0.4506563077257415</v>
      </c>
      <c r="G42" s="15"/>
      <c r="H42" s="35">
        <f t="shared" si="7"/>
        <v>-1</v>
      </c>
    </row>
    <row r="43" spans="1:8">
      <c r="A43" s="1" t="s">
        <v>48</v>
      </c>
      <c r="B43" s="15">
        <v>19044.310000000001</v>
      </c>
      <c r="C43" s="15">
        <v>12268.44</v>
      </c>
      <c r="D43" s="35">
        <f t="shared" si="5"/>
        <v>0.64420501451614676</v>
      </c>
      <c r="E43" s="15">
        <v>29140.39</v>
      </c>
      <c r="F43" s="35">
        <f t="shared" si="6"/>
        <v>1.3752318958237559</v>
      </c>
      <c r="G43" s="15"/>
      <c r="H43" s="35">
        <f t="shared" si="7"/>
        <v>-1</v>
      </c>
    </row>
    <row r="44" spans="1:8">
      <c r="A44" s="1" t="s">
        <v>21</v>
      </c>
      <c r="B44" s="15">
        <f>SUM(B32:B43)</f>
        <v>476652.57</v>
      </c>
      <c r="C44" s="15">
        <f>SUM(C32:C43)</f>
        <v>581120.40999999992</v>
      </c>
      <c r="D44" s="35">
        <f t="shared" si="5"/>
        <v>1.2191697823007646</v>
      </c>
      <c r="E44" s="15">
        <f>SUM(E32:E43)</f>
        <v>592383.80000000005</v>
      </c>
      <c r="F44" s="35">
        <f t="shared" si="6"/>
        <v>1.9382196539956542E-2</v>
      </c>
      <c r="G44" s="15">
        <f>SUM(G32:G43)</f>
        <v>19016.469999999998</v>
      </c>
      <c r="H44" s="35">
        <f t="shared" si="7"/>
        <v>-0.967898396276198</v>
      </c>
    </row>
    <row r="46" spans="1:8">
      <c r="A46" s="69" t="s">
        <v>88</v>
      </c>
      <c r="B46" s="69"/>
      <c r="C46" s="69"/>
      <c r="D46" s="69"/>
      <c r="E46" s="69"/>
      <c r="F46" s="69"/>
      <c r="G46" s="69"/>
      <c r="H46" s="69"/>
    </row>
    <row r="47" spans="1:8">
      <c r="A47" s="58" t="s">
        <v>32</v>
      </c>
      <c r="B47" s="58" t="s">
        <v>34</v>
      </c>
      <c r="C47" s="58" t="s">
        <v>35</v>
      </c>
      <c r="D47" s="13" t="s">
        <v>33</v>
      </c>
      <c r="E47" s="58" t="s">
        <v>36</v>
      </c>
      <c r="F47" s="13" t="s">
        <v>33</v>
      </c>
      <c r="G47" s="63" t="s">
        <v>95</v>
      </c>
      <c r="H47" s="13" t="s">
        <v>33</v>
      </c>
    </row>
    <row r="48" spans="1:8">
      <c r="A48" s="1" t="s">
        <v>50</v>
      </c>
      <c r="B48" s="15">
        <v>991385.62</v>
      </c>
      <c r="C48" s="15">
        <v>998892.77</v>
      </c>
      <c r="D48" s="34">
        <f>C48/B48-1</f>
        <v>7.5723813706316534E-3</v>
      </c>
      <c r="E48" s="15">
        <v>869535.14</v>
      </c>
      <c r="F48" s="34">
        <f>E48/C48-1</f>
        <v>-0.12950101741150855</v>
      </c>
      <c r="G48" s="57">
        <v>929539.32</v>
      </c>
      <c r="H48" s="34">
        <f t="shared" ref="H48:H60" si="8">G48/E48-1</f>
        <v>6.9007193889829344E-2</v>
      </c>
    </row>
    <row r="49" spans="1:10">
      <c r="A49" s="1" t="s">
        <v>38</v>
      </c>
      <c r="B49" s="15">
        <v>1058654.83</v>
      </c>
      <c r="C49" s="15">
        <v>1019675.99</v>
      </c>
      <c r="D49" s="34">
        <f t="shared" ref="D49:D60" si="9">C49/B49-1</f>
        <v>-3.6819215192169907E-2</v>
      </c>
      <c r="E49" s="15">
        <v>1088532.29</v>
      </c>
      <c r="F49" s="34">
        <f>E49/C49-1</f>
        <v>6.7527627084756681E-2</v>
      </c>
      <c r="G49" s="15">
        <v>1191644.3899999999</v>
      </c>
      <c r="H49" s="34">
        <f t="shared" si="8"/>
        <v>9.4725807352944891E-2</v>
      </c>
    </row>
    <row r="50" spans="1:10">
      <c r="A50" s="1" t="s">
        <v>39</v>
      </c>
      <c r="B50" s="15">
        <v>627988.81999999995</v>
      </c>
      <c r="C50" s="15">
        <v>742684.19</v>
      </c>
      <c r="D50" s="34">
        <f t="shared" si="9"/>
        <v>0.18263919093336733</v>
      </c>
      <c r="E50" s="15">
        <v>661194.76</v>
      </c>
      <c r="F50" s="34">
        <f t="shared" ref="F50:F60" si="10">E50/C50-1</f>
        <v>-0.10972285541718607</v>
      </c>
      <c r="G50" s="15">
        <v>746638.23</v>
      </c>
      <c r="H50" s="34">
        <f t="shared" si="8"/>
        <v>0.12922587287291876</v>
      </c>
    </row>
    <row r="51" spans="1:10" ht="16.5">
      <c r="A51" s="1" t="s">
        <v>40</v>
      </c>
      <c r="B51" s="15">
        <v>716743.5</v>
      </c>
      <c r="C51" s="15">
        <v>801553.04</v>
      </c>
      <c r="D51" s="34">
        <f t="shared" si="9"/>
        <v>0.11832620735311861</v>
      </c>
      <c r="E51" s="15">
        <v>786018.58</v>
      </c>
      <c r="F51" s="34">
        <f t="shared" si="10"/>
        <v>-1.9380451729058445E-2</v>
      </c>
      <c r="G51" s="15">
        <v>899572.12</v>
      </c>
      <c r="H51" s="34">
        <f t="shared" si="8"/>
        <v>0.14446673766922924</v>
      </c>
      <c r="J51" s="36"/>
    </row>
    <row r="52" spans="1:10">
      <c r="A52" s="1" t="s">
        <v>41</v>
      </c>
      <c r="B52" s="15">
        <v>955148.85</v>
      </c>
      <c r="C52" s="15">
        <v>985686.65</v>
      </c>
      <c r="D52" s="34">
        <f t="shared" si="9"/>
        <v>3.1971770682653444E-2</v>
      </c>
      <c r="E52" s="15">
        <v>1045214.98</v>
      </c>
      <c r="F52" s="34">
        <f t="shared" si="10"/>
        <v>6.0392752605505917E-2</v>
      </c>
      <c r="G52" s="75">
        <v>1020409.32</v>
      </c>
      <c r="H52" s="34">
        <f t="shared" si="8"/>
        <v>-2.3732591356469102E-2</v>
      </c>
    </row>
    <row r="53" spans="1:10">
      <c r="A53" s="1" t="s">
        <v>42</v>
      </c>
      <c r="B53" s="15">
        <v>716299.98</v>
      </c>
      <c r="C53" s="15">
        <v>857647.31</v>
      </c>
      <c r="D53" s="34">
        <f t="shared" si="9"/>
        <v>0.19732979749629487</v>
      </c>
      <c r="E53" s="15">
        <v>863516.9</v>
      </c>
      <c r="F53" s="34">
        <f t="shared" si="10"/>
        <v>6.843827213776299E-3</v>
      </c>
      <c r="G53" s="15"/>
      <c r="H53" s="34">
        <f t="shared" si="8"/>
        <v>-1</v>
      </c>
    </row>
    <row r="54" spans="1:10">
      <c r="A54" s="1" t="s">
        <v>43</v>
      </c>
      <c r="B54" s="15">
        <v>615211.05000000005</v>
      </c>
      <c r="C54" s="15">
        <v>751270.72</v>
      </c>
      <c r="D54" s="34">
        <f t="shared" si="9"/>
        <v>0.22115934035970253</v>
      </c>
      <c r="E54" s="15">
        <v>957525.59</v>
      </c>
      <c r="F54" s="34">
        <f t="shared" si="10"/>
        <v>0.27454133977163386</v>
      </c>
      <c r="G54" s="15"/>
      <c r="H54" s="34">
        <f t="shared" si="8"/>
        <v>-1</v>
      </c>
    </row>
    <row r="55" spans="1:10">
      <c r="A55" s="1" t="s">
        <v>44</v>
      </c>
      <c r="B55" s="15">
        <v>747376.75</v>
      </c>
      <c r="C55" s="15">
        <v>742748.19</v>
      </c>
      <c r="D55" s="34">
        <f t="shared" si="9"/>
        <v>-6.1930746440801432E-3</v>
      </c>
      <c r="E55" s="15">
        <v>776400.83</v>
      </c>
      <c r="F55" s="34">
        <f t="shared" si="10"/>
        <v>4.5308276012089754E-2</v>
      </c>
      <c r="G55" s="15"/>
      <c r="H55" s="34">
        <f t="shared" si="8"/>
        <v>-1</v>
      </c>
    </row>
    <row r="56" spans="1:10">
      <c r="A56" s="1" t="s">
        <v>45</v>
      </c>
      <c r="B56" s="15">
        <v>655138.21</v>
      </c>
      <c r="C56" s="15">
        <v>619233.77</v>
      </c>
      <c r="D56" s="34">
        <f t="shared" si="9"/>
        <v>-5.4804374789862997E-2</v>
      </c>
      <c r="E56" s="15">
        <v>631369.16</v>
      </c>
      <c r="F56" s="34">
        <f t="shared" si="10"/>
        <v>1.959742925519059E-2</v>
      </c>
      <c r="G56" s="15"/>
      <c r="H56" s="34">
        <f t="shared" si="8"/>
        <v>-1</v>
      </c>
    </row>
    <row r="57" spans="1:10">
      <c r="A57" s="1" t="s">
        <v>46</v>
      </c>
      <c r="B57" s="15">
        <v>619173.07999999996</v>
      </c>
      <c r="C57" s="15">
        <v>704790.67</v>
      </c>
      <c r="D57" s="34">
        <f t="shared" si="9"/>
        <v>0.13827731334831306</v>
      </c>
      <c r="E57" s="15">
        <v>766415.86</v>
      </c>
      <c r="F57" s="34">
        <f t="shared" si="10"/>
        <v>8.7437579160915879E-2</v>
      </c>
      <c r="G57" s="15"/>
      <c r="H57" s="34">
        <f t="shared" si="8"/>
        <v>-1</v>
      </c>
    </row>
    <row r="58" spans="1:10">
      <c r="A58" s="1" t="s">
        <v>47</v>
      </c>
      <c r="B58" s="15">
        <v>819554.76</v>
      </c>
      <c r="C58" s="15">
        <v>795763.98</v>
      </c>
      <c r="D58" s="34">
        <f t="shared" si="9"/>
        <v>-2.9028908330664849E-2</v>
      </c>
      <c r="E58" s="15">
        <v>1398314.97</v>
      </c>
      <c r="F58" s="34">
        <f t="shared" si="10"/>
        <v>0.75719812047788349</v>
      </c>
      <c r="G58" s="15"/>
      <c r="H58" s="34">
        <f t="shared" si="8"/>
        <v>-1</v>
      </c>
    </row>
    <row r="59" spans="1:10">
      <c r="A59" s="1" t="s">
        <v>48</v>
      </c>
      <c r="B59" s="15">
        <v>1318176.79</v>
      </c>
      <c r="C59" s="15">
        <v>1345584.44</v>
      </c>
      <c r="D59" s="34">
        <f t="shared" si="9"/>
        <v>2.0792089655895074E-2</v>
      </c>
      <c r="E59" s="15">
        <v>2193129.73</v>
      </c>
      <c r="F59" s="34">
        <f t="shared" si="10"/>
        <v>0.62987150029767003</v>
      </c>
      <c r="G59" s="15"/>
      <c r="H59" s="34">
        <f t="shared" si="8"/>
        <v>-1</v>
      </c>
    </row>
    <row r="60" spans="1:10">
      <c r="A60" s="1" t="s">
        <v>21</v>
      </c>
      <c r="B60" s="15">
        <f>SUM(B48:B59)</f>
        <v>9840852.2399999984</v>
      </c>
      <c r="C60" s="15">
        <f>SUM(C48:C59)</f>
        <v>10365531.720000001</v>
      </c>
      <c r="D60" s="34">
        <f t="shared" si="9"/>
        <v>5.3316467639595633E-2</v>
      </c>
      <c r="E60" s="15">
        <f>SUM(E48:E59)</f>
        <v>12037168.790000001</v>
      </c>
      <c r="F60" s="34">
        <f t="shared" si="10"/>
        <v>0.16126882008133014</v>
      </c>
      <c r="G60" s="15">
        <f>SUM(G48:G59)</f>
        <v>4787803.38</v>
      </c>
      <c r="H60" s="34">
        <f t="shared" si="8"/>
        <v>-0.60224838053467233</v>
      </c>
    </row>
    <row r="62" spans="1:10" ht="15" customHeight="1">
      <c r="A62" s="73" t="s">
        <v>89</v>
      </c>
      <c r="B62" s="73"/>
      <c r="C62" s="73"/>
      <c r="D62" s="73"/>
      <c r="E62" s="73"/>
      <c r="F62" s="73"/>
      <c r="G62" s="73"/>
      <c r="H62" s="73"/>
    </row>
    <row r="63" spans="1:10">
      <c r="A63" s="58" t="s">
        <v>32</v>
      </c>
      <c r="B63" s="58" t="s">
        <v>34</v>
      </c>
      <c r="C63" s="58" t="s">
        <v>35</v>
      </c>
      <c r="D63" s="13" t="s">
        <v>33</v>
      </c>
      <c r="E63" s="58" t="s">
        <v>36</v>
      </c>
      <c r="F63" s="13" t="s">
        <v>33</v>
      </c>
      <c r="G63" s="63" t="s">
        <v>95</v>
      </c>
      <c r="H63" s="13" t="s">
        <v>33</v>
      </c>
    </row>
    <row r="64" spans="1:10">
      <c r="A64" s="21" t="s">
        <v>37</v>
      </c>
      <c r="B64" s="15">
        <v>53114.93</v>
      </c>
      <c r="C64" s="15">
        <v>52153.99</v>
      </c>
      <c r="D64" s="34">
        <f>C64/B64-1</f>
        <v>-1.8091711690103041E-2</v>
      </c>
      <c r="E64" s="15">
        <v>50982.720000000001</v>
      </c>
      <c r="F64" s="34">
        <f>E64/C64-1</f>
        <v>-2.2457917409578809E-2</v>
      </c>
      <c r="G64" s="15">
        <v>58521.34</v>
      </c>
      <c r="H64" s="34">
        <f>G64/E64-1</f>
        <v>0.14786617897201237</v>
      </c>
    </row>
    <row r="65" spans="1:8">
      <c r="A65" s="21" t="s">
        <v>38</v>
      </c>
      <c r="B65" s="15">
        <v>80721.990000000005</v>
      </c>
      <c r="C65" s="15">
        <v>73599.520000000004</v>
      </c>
      <c r="D65" s="34">
        <f t="shared" ref="D65:D76" si="11">C65/B65-1</f>
        <v>-8.8234569043701749E-2</v>
      </c>
      <c r="E65" s="15">
        <v>74540.149999999994</v>
      </c>
      <c r="F65" s="34">
        <f t="shared" ref="F65:F76" si="12">E65/C65-1</f>
        <v>1.2780382263362533E-2</v>
      </c>
      <c r="G65" s="1"/>
      <c r="H65" s="34">
        <f t="shared" ref="H65:H76" si="13">G65/E65-1</f>
        <v>-1</v>
      </c>
    </row>
    <row r="66" spans="1:8">
      <c r="A66" s="21" t="s">
        <v>39</v>
      </c>
      <c r="B66" s="15">
        <v>92184.3</v>
      </c>
      <c r="C66" s="15">
        <v>104890.63</v>
      </c>
      <c r="D66" s="34">
        <f t="shared" si="11"/>
        <v>0.13783616082131123</v>
      </c>
      <c r="E66" s="15">
        <v>102831.82</v>
      </c>
      <c r="F66" s="34">
        <f t="shared" si="12"/>
        <v>-1.9628159350363328E-2</v>
      </c>
      <c r="G66" s="1"/>
      <c r="H66" s="34">
        <f t="shared" si="13"/>
        <v>-1</v>
      </c>
    </row>
    <row r="67" spans="1:8">
      <c r="A67" s="21" t="s">
        <v>40</v>
      </c>
      <c r="B67" s="15">
        <v>104135.41</v>
      </c>
      <c r="C67" s="15">
        <v>107358.51</v>
      </c>
      <c r="D67" s="34">
        <f t="shared" si="11"/>
        <v>3.0951047295055378E-2</v>
      </c>
      <c r="E67" s="15">
        <v>125615.8</v>
      </c>
      <c r="F67" s="34">
        <f t="shared" si="12"/>
        <v>0.17005908520898827</v>
      </c>
      <c r="G67" s="1"/>
      <c r="H67" s="34">
        <f t="shared" si="13"/>
        <v>-1</v>
      </c>
    </row>
    <row r="68" spans="1:8">
      <c r="A68" s="21" t="s">
        <v>41</v>
      </c>
      <c r="B68" s="15">
        <v>102369.32</v>
      </c>
      <c r="C68" s="15">
        <v>117885.92</v>
      </c>
      <c r="D68" s="34">
        <f t="shared" si="11"/>
        <v>0.15157471007915246</v>
      </c>
      <c r="E68" s="15">
        <v>109560.76</v>
      </c>
      <c r="F68" s="34">
        <f t="shared" si="12"/>
        <v>-7.0620477831449313E-2</v>
      </c>
      <c r="G68" s="1"/>
      <c r="H68" s="34">
        <f t="shared" si="13"/>
        <v>-1</v>
      </c>
    </row>
    <row r="69" spans="1:8">
      <c r="A69" s="21" t="s">
        <v>42</v>
      </c>
      <c r="B69" s="15">
        <v>112209.53</v>
      </c>
      <c r="C69" s="15">
        <v>111491.88</v>
      </c>
      <c r="D69" s="34">
        <f t="shared" si="11"/>
        <v>-6.3956243288783021E-3</v>
      </c>
      <c r="E69" s="15">
        <v>119283.88</v>
      </c>
      <c r="F69" s="34">
        <f t="shared" si="12"/>
        <v>6.988849770942962E-2</v>
      </c>
      <c r="G69" s="1"/>
      <c r="H69" s="34">
        <f t="shared" si="13"/>
        <v>-1</v>
      </c>
    </row>
    <row r="70" spans="1:8">
      <c r="A70" s="21" t="s">
        <v>43</v>
      </c>
      <c r="B70" s="15">
        <v>117190.31</v>
      </c>
      <c r="C70" s="15">
        <v>128642.66</v>
      </c>
      <c r="D70" s="34">
        <f t="shared" si="11"/>
        <v>9.7724376699745985E-2</v>
      </c>
      <c r="E70" s="15">
        <v>121771.9</v>
      </c>
      <c r="F70" s="34">
        <f t="shared" si="12"/>
        <v>-5.3409654309076071E-2</v>
      </c>
      <c r="G70" s="1"/>
      <c r="H70" s="34">
        <f t="shared" si="13"/>
        <v>-1</v>
      </c>
    </row>
    <row r="71" spans="1:8">
      <c r="A71" s="21" t="s">
        <v>44</v>
      </c>
      <c r="B71" s="15">
        <v>103005.64</v>
      </c>
      <c r="C71" s="15">
        <v>121722.68</v>
      </c>
      <c r="D71" s="34">
        <f t="shared" si="11"/>
        <v>0.18170888506687599</v>
      </c>
      <c r="E71" s="15">
        <v>139871.18</v>
      </c>
      <c r="F71" s="34">
        <f t="shared" si="12"/>
        <v>0.14909711156540428</v>
      </c>
      <c r="G71" s="1"/>
      <c r="H71" s="34">
        <f t="shared" si="13"/>
        <v>-1</v>
      </c>
    </row>
    <row r="72" spans="1:8">
      <c r="A72" s="21" t="s">
        <v>45</v>
      </c>
      <c r="B72" s="15">
        <v>120992.8</v>
      </c>
      <c r="C72" s="15">
        <v>122987.4</v>
      </c>
      <c r="D72" s="34">
        <f t="shared" si="11"/>
        <v>1.6485278462850639E-2</v>
      </c>
      <c r="E72" s="15">
        <v>123584.5</v>
      </c>
      <c r="F72" s="34">
        <f t="shared" si="12"/>
        <v>4.8549688829913062E-3</v>
      </c>
      <c r="G72" s="1"/>
      <c r="H72" s="34">
        <f t="shared" si="13"/>
        <v>-1</v>
      </c>
    </row>
    <row r="73" spans="1:8">
      <c r="A73" s="21" t="s">
        <v>46</v>
      </c>
      <c r="B73" s="15">
        <v>103495.43</v>
      </c>
      <c r="C73" s="15">
        <v>115484.1</v>
      </c>
      <c r="D73" s="34">
        <f t="shared" si="11"/>
        <v>0.1158376751514536</v>
      </c>
      <c r="E73" s="15">
        <v>137562.66</v>
      </c>
      <c r="F73" s="34">
        <f t="shared" si="12"/>
        <v>0.19118268229132829</v>
      </c>
      <c r="G73" s="1"/>
      <c r="H73" s="34">
        <f t="shared" si="13"/>
        <v>-1</v>
      </c>
    </row>
    <row r="74" spans="1:8">
      <c r="A74" s="21" t="s">
        <v>47</v>
      </c>
      <c r="B74" s="15">
        <v>70710.84</v>
      </c>
      <c r="C74" s="15">
        <v>81170.850000000006</v>
      </c>
      <c r="D74" s="34">
        <f t="shared" si="11"/>
        <v>0.14792654139025929</v>
      </c>
      <c r="E74" s="15">
        <v>106105.35</v>
      </c>
      <c r="F74" s="34">
        <f t="shared" si="12"/>
        <v>0.30718539968473912</v>
      </c>
      <c r="G74" s="1"/>
      <c r="H74" s="34">
        <f t="shared" si="13"/>
        <v>-1</v>
      </c>
    </row>
    <row r="75" spans="1:8">
      <c r="A75" s="21" t="s">
        <v>48</v>
      </c>
      <c r="B75" s="15">
        <v>42296.71</v>
      </c>
      <c r="C75" s="15">
        <v>56188.46</v>
      </c>
      <c r="D75" s="34">
        <f t="shared" si="11"/>
        <v>0.32843571048433784</v>
      </c>
      <c r="E75" s="15">
        <v>58718.43</v>
      </c>
      <c r="F75" s="34">
        <f t="shared" si="12"/>
        <v>4.5026505442576692E-2</v>
      </c>
      <c r="G75" s="1"/>
      <c r="H75" s="34">
        <f t="shared" si="13"/>
        <v>-1</v>
      </c>
    </row>
    <row r="76" spans="1:8">
      <c r="A76" s="1" t="s">
        <v>21</v>
      </c>
      <c r="B76" s="15">
        <f>SUM(B64:B75)</f>
        <v>1102427.2100000002</v>
      </c>
      <c r="C76" s="15">
        <f>SUM(C64:C75)</f>
        <v>1193576.6000000001</v>
      </c>
      <c r="D76" s="34">
        <f t="shared" si="11"/>
        <v>8.2680642470716936E-2</v>
      </c>
      <c r="E76" s="15">
        <f>SUM(E64:E75)</f>
        <v>1270429.1499999999</v>
      </c>
      <c r="F76" s="34">
        <f t="shared" si="12"/>
        <v>6.4388452320529588E-2</v>
      </c>
      <c r="G76" s="15">
        <f>SUM(G64:G75)</f>
        <v>58521.34</v>
      </c>
      <c r="H76" s="34">
        <f t="shared" si="13"/>
        <v>-0.95393577044418421</v>
      </c>
    </row>
  </sheetData>
  <mergeCells count="5">
    <mergeCell ref="A1:K1"/>
    <mergeCell ref="A14:H14"/>
    <mergeCell ref="A30:H30"/>
    <mergeCell ref="A46:H46"/>
    <mergeCell ref="A62:H62"/>
  </mergeCells>
  <pageMargins left="0.511811024" right="0.511811024" top="0.78740157499999996" bottom="0.78740157499999996" header="0.31496062000000002" footer="0.31496062000000002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B7" sqref="B7:K7"/>
    </sheetView>
  </sheetViews>
  <sheetFormatPr defaultRowHeight="15"/>
  <cols>
    <col min="2" max="2" width="13.85546875" bestFit="1" customWidth="1"/>
    <col min="3" max="3" width="13.7109375" bestFit="1" customWidth="1"/>
    <col min="4" max="4" width="13.140625" customWidth="1"/>
    <col min="5" max="5" width="12.42578125" customWidth="1"/>
    <col min="6" max="6" width="13.140625" bestFit="1" customWidth="1"/>
    <col min="7" max="7" width="13.5703125" customWidth="1"/>
    <col min="8" max="8" width="14.5703125" customWidth="1"/>
    <col min="9" max="9" width="14.5703125" style="17" customWidth="1"/>
    <col min="10" max="10" width="12.42578125" bestFit="1" customWidth="1"/>
    <col min="11" max="11" width="13.85546875" bestFit="1" customWidth="1"/>
  </cols>
  <sheetData>
    <row r="1" spans="1:11" ht="111.75" customHeight="1">
      <c r="A1" s="66" t="s">
        <v>84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43.5" customHeight="1">
      <c r="A2" s="5"/>
      <c r="B2" s="6" t="s">
        <v>8</v>
      </c>
      <c r="C2" s="6" t="s">
        <v>10</v>
      </c>
      <c r="D2" s="7" t="s">
        <v>12</v>
      </c>
      <c r="E2" s="7" t="s">
        <v>13</v>
      </c>
      <c r="F2" s="7" t="s">
        <v>15</v>
      </c>
      <c r="G2" s="7" t="s">
        <v>17</v>
      </c>
      <c r="H2" s="7" t="s">
        <v>18</v>
      </c>
      <c r="I2" s="7"/>
      <c r="J2" s="8" t="s">
        <v>22</v>
      </c>
      <c r="K2" s="9"/>
    </row>
    <row r="3" spans="1:11">
      <c r="A3" s="3" t="s">
        <v>6</v>
      </c>
      <c r="B3" s="3" t="s">
        <v>7</v>
      </c>
      <c r="C3" s="3" t="s">
        <v>9</v>
      </c>
      <c r="D3" s="3" t="s">
        <v>11</v>
      </c>
      <c r="E3" s="3" t="s">
        <v>23</v>
      </c>
      <c r="F3" s="3" t="s">
        <v>14</v>
      </c>
      <c r="G3" s="3" t="s">
        <v>16</v>
      </c>
      <c r="H3" s="3" t="s">
        <v>19</v>
      </c>
      <c r="I3" s="3" t="s">
        <v>24</v>
      </c>
      <c r="J3" s="3" t="s">
        <v>20</v>
      </c>
      <c r="K3" s="3" t="s">
        <v>21</v>
      </c>
    </row>
    <row r="4" spans="1:11">
      <c r="A4" s="3">
        <v>2013</v>
      </c>
      <c r="B4" s="46">
        <v>170093252.24000001</v>
      </c>
      <c r="C4" s="46">
        <v>6857555.4100000001</v>
      </c>
      <c r="D4" s="46">
        <v>207997.6</v>
      </c>
      <c r="E4" s="46">
        <v>11759219.970000001</v>
      </c>
      <c r="F4" s="46">
        <v>40342371.93</v>
      </c>
      <c r="G4" s="46">
        <v>401098.73</v>
      </c>
      <c r="H4" s="46">
        <v>6194917</v>
      </c>
      <c r="I4" s="47">
        <v>830.26</v>
      </c>
      <c r="J4" s="46">
        <v>3498659.73</v>
      </c>
      <c r="K4" s="46">
        <f t="shared" ref="K4" si="0">B4+C4+D4+E4+F4+G4+H4+I4+J4</f>
        <v>239355902.86999997</v>
      </c>
    </row>
    <row r="5" spans="1:11">
      <c r="A5" s="3">
        <v>2014</v>
      </c>
      <c r="B5" s="48">
        <v>187597010.34999999</v>
      </c>
      <c r="C5" s="48">
        <v>11949496.41</v>
      </c>
      <c r="D5" s="48">
        <v>174996.12</v>
      </c>
      <c r="E5" s="48">
        <v>15944145.02</v>
      </c>
      <c r="F5" s="48">
        <v>59965930.939999998</v>
      </c>
      <c r="G5" s="48">
        <v>372704.26</v>
      </c>
      <c r="H5" s="48">
        <v>7909360.8899999997</v>
      </c>
      <c r="I5" s="48">
        <v>43970.64</v>
      </c>
      <c r="J5" s="48">
        <v>-2521678.21</v>
      </c>
      <c r="K5" s="48">
        <v>281435936.42000002</v>
      </c>
    </row>
    <row r="6" spans="1:11">
      <c r="A6" s="3">
        <v>2015</v>
      </c>
      <c r="B6" s="49">
        <v>219644442.31</v>
      </c>
      <c r="C6" s="49">
        <v>9978906.1400000006</v>
      </c>
      <c r="D6" s="49">
        <v>81656.09</v>
      </c>
      <c r="E6" s="49">
        <v>25090787.75</v>
      </c>
      <c r="F6" s="49">
        <v>63389899.520000003</v>
      </c>
      <c r="G6" s="49">
        <v>435438.47</v>
      </c>
      <c r="H6" s="49">
        <v>10102229.130000001</v>
      </c>
      <c r="I6" s="49">
        <v>49645.17</v>
      </c>
      <c r="J6" s="49">
        <v>-2185681.29</v>
      </c>
      <c r="K6" s="49">
        <f>B6+C6+D6+E6+F6+G6+H6+I6+J6</f>
        <v>326587323.29000002</v>
      </c>
    </row>
    <row r="7" spans="1:11">
      <c r="A7" s="3">
        <v>2016</v>
      </c>
      <c r="B7" s="15">
        <v>237156670.49000001</v>
      </c>
      <c r="C7" s="15">
        <v>13275894.73</v>
      </c>
      <c r="D7" s="15">
        <v>88820.32</v>
      </c>
      <c r="E7" s="15">
        <v>27876267.710000001</v>
      </c>
      <c r="F7" s="15">
        <v>88275440.849999994</v>
      </c>
      <c r="G7" s="15">
        <v>464528.36</v>
      </c>
      <c r="H7" s="15">
        <v>15427159.560000001</v>
      </c>
      <c r="I7" s="15">
        <v>6981.65</v>
      </c>
      <c r="J7" s="1"/>
      <c r="K7" s="24">
        <f>B7+C7+D7+E7+F7+G7+H7+I7+J7</f>
        <v>382571763.67000002</v>
      </c>
    </row>
    <row r="8" spans="1:11">
      <c r="B8" s="19">
        <f t="shared" ref="B8:I8" si="1">B6/B5-1</f>
        <v>0.17083125098960306</v>
      </c>
      <c r="C8" s="19">
        <f t="shared" si="1"/>
        <v>-0.16490990100226322</v>
      </c>
      <c r="D8" s="19">
        <f t="shared" si="1"/>
        <v>-0.53338342587252785</v>
      </c>
      <c r="E8" s="19">
        <f t="shared" si="1"/>
        <v>0.57366780837270648</v>
      </c>
      <c r="F8" s="19">
        <f t="shared" si="1"/>
        <v>5.7098564573706323E-2</v>
      </c>
      <c r="G8" s="19">
        <f t="shared" si="1"/>
        <v>0.1683216875492648</v>
      </c>
      <c r="H8" s="19">
        <f t="shared" si="1"/>
        <v>0.27724973869538538</v>
      </c>
      <c r="I8" s="19">
        <f t="shared" si="1"/>
        <v>0.12905270425902371</v>
      </c>
      <c r="J8" s="19">
        <f>J6/J5-1</f>
        <v>-0.13324337683831589</v>
      </c>
      <c r="K8" s="19">
        <f>K6/K5-1</f>
        <v>0.16043220153171367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>
      <selection activeCell="K9" sqref="K9"/>
    </sheetView>
  </sheetViews>
  <sheetFormatPr defaultRowHeight="15"/>
  <cols>
    <col min="1" max="1" width="21.85546875" bestFit="1" customWidth="1"/>
    <col min="2" max="2" width="12.140625" bestFit="1" customWidth="1"/>
    <col min="3" max="3" width="12" bestFit="1" customWidth="1"/>
    <col min="4" max="4" width="12.140625" bestFit="1" customWidth="1"/>
    <col min="5" max="5" width="12" bestFit="1" customWidth="1"/>
    <col min="6" max="6" width="12.140625" bestFit="1" customWidth="1"/>
    <col min="7" max="7" width="10" bestFit="1" customWidth="1"/>
    <col min="8" max="8" width="12.140625" bestFit="1" customWidth="1"/>
    <col min="9" max="9" width="18.85546875" customWidth="1"/>
    <col min="10" max="10" width="11.7109375" customWidth="1"/>
    <col min="11" max="11" width="14.7109375" bestFit="1" customWidth="1"/>
  </cols>
  <sheetData>
    <row r="1" spans="1:11" ht="105.75" customHeight="1">
      <c r="A1" s="1" t="s">
        <v>25</v>
      </c>
      <c r="B1" s="11" t="s">
        <v>26</v>
      </c>
      <c r="C1" s="4" t="s">
        <v>27</v>
      </c>
      <c r="D1" s="11" t="s">
        <v>26</v>
      </c>
      <c r="E1" s="4" t="s">
        <v>28</v>
      </c>
      <c r="F1" s="11" t="s">
        <v>26</v>
      </c>
      <c r="G1" s="4" t="s">
        <v>29</v>
      </c>
      <c r="H1" s="11" t="s">
        <v>26</v>
      </c>
      <c r="I1" s="4" t="s">
        <v>91</v>
      </c>
      <c r="J1" s="11" t="s">
        <v>30</v>
      </c>
      <c r="K1" s="60" t="s">
        <v>93</v>
      </c>
    </row>
    <row r="2" spans="1:11">
      <c r="A2" s="1" t="s">
        <v>85</v>
      </c>
      <c r="B2" s="12">
        <v>109</v>
      </c>
      <c r="C2" s="2">
        <v>0.183199265</v>
      </c>
      <c r="D2" s="12">
        <v>105</v>
      </c>
      <c r="E2" s="2">
        <v>0.192733395</v>
      </c>
      <c r="F2" s="12">
        <v>107</v>
      </c>
      <c r="G2" s="2">
        <v>0.19750960000000001</v>
      </c>
      <c r="H2" s="12">
        <v>100</v>
      </c>
      <c r="I2" s="2">
        <v>0.20899709999999999</v>
      </c>
      <c r="J2" s="12">
        <v>100</v>
      </c>
      <c r="K2" s="2">
        <v>0.21304980000000001</v>
      </c>
    </row>
    <row r="3" spans="1:11">
      <c r="G3" s="20">
        <v>0.14410000000000001</v>
      </c>
      <c r="I3" s="20">
        <v>0.115</v>
      </c>
      <c r="K3" s="50">
        <f>K2/I2-1</f>
        <v>1.9391178155103717E-2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5" sqref="G5"/>
    </sheetView>
  </sheetViews>
  <sheetFormatPr defaultRowHeight="15"/>
  <cols>
    <col min="1" max="1" width="11.5703125" bestFit="1" customWidth="1"/>
    <col min="2" max="3" width="12.7109375" bestFit="1" customWidth="1"/>
    <col min="5" max="5" width="12.7109375" bestFit="1" customWidth="1"/>
    <col min="7" max="7" width="11.5703125" bestFit="1" customWidth="1"/>
    <col min="8" max="9" width="10.42578125" bestFit="1" customWidth="1"/>
  </cols>
  <sheetData>
    <row r="1" spans="1:10" ht="16.5" customHeight="1">
      <c r="A1" s="67" t="s">
        <v>86</v>
      </c>
      <c r="B1" s="68"/>
      <c r="C1" s="68"/>
      <c r="D1" s="68"/>
      <c r="E1" s="68"/>
      <c r="F1" s="68"/>
      <c r="G1" s="68"/>
      <c r="H1" s="68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3" t="s">
        <v>36</v>
      </c>
      <c r="F2" s="13" t="s">
        <v>33</v>
      </c>
      <c r="G2" s="61" t="s">
        <v>95</v>
      </c>
      <c r="H2" s="13" t="s">
        <v>33</v>
      </c>
    </row>
    <row r="3" spans="1:10">
      <c r="A3" s="14" t="s">
        <v>37</v>
      </c>
      <c r="B3" s="15">
        <v>627049.75</v>
      </c>
      <c r="C3" s="15">
        <v>717825.13</v>
      </c>
      <c r="D3" s="35">
        <f>C3/B3-1</f>
        <v>0.14476583397090903</v>
      </c>
      <c r="E3" s="15">
        <v>815050.37</v>
      </c>
      <c r="F3" s="35">
        <f>E3/C3-1</f>
        <v>0.13544418541044956</v>
      </c>
      <c r="G3" s="64">
        <v>874038.1</v>
      </c>
      <c r="H3" s="35">
        <f>G3/E3-1</f>
        <v>7.2373109897490018E-2</v>
      </c>
    </row>
    <row r="4" spans="1:10" ht="16.5">
      <c r="A4" s="14" t="s">
        <v>38</v>
      </c>
      <c r="B4" s="15">
        <v>596056.46</v>
      </c>
      <c r="C4" s="15">
        <v>647949.31999999995</v>
      </c>
      <c r="D4" s="35">
        <f t="shared" ref="D4:D15" si="0">C4/B4-1</f>
        <v>8.7060309689454662E-2</v>
      </c>
      <c r="E4" s="15">
        <v>670720.80000000005</v>
      </c>
      <c r="F4" s="35">
        <f t="shared" ref="F4:H15" si="1">E4/C4-1</f>
        <v>3.5143921441263437E-2</v>
      </c>
      <c r="G4" s="64">
        <v>790449.16</v>
      </c>
      <c r="H4" s="35">
        <f t="shared" si="1"/>
        <v>0.17850700321206681</v>
      </c>
      <c r="J4" s="36"/>
    </row>
    <row r="5" spans="1:10" ht="16.5">
      <c r="A5" s="14" t="s">
        <v>39</v>
      </c>
      <c r="B5" s="15">
        <v>602904.17000000004</v>
      </c>
      <c r="C5" s="15">
        <v>654601.97</v>
      </c>
      <c r="D5" s="35">
        <f t="shared" si="0"/>
        <v>8.5747955599643433E-2</v>
      </c>
      <c r="E5" s="15">
        <v>678685.16</v>
      </c>
      <c r="F5" s="35">
        <f t="shared" si="1"/>
        <v>3.6790585888398786E-2</v>
      </c>
      <c r="G5" s="64">
        <v>834449.59</v>
      </c>
      <c r="H5" s="35">
        <f t="shared" si="1"/>
        <v>0.22950911435871069</v>
      </c>
      <c r="J5" s="36">
        <v>834449.59</v>
      </c>
    </row>
    <row r="6" spans="1:10">
      <c r="A6" s="14" t="s">
        <v>40</v>
      </c>
      <c r="B6" s="15">
        <v>588548.25</v>
      </c>
      <c r="C6" s="15">
        <v>697707</v>
      </c>
      <c r="D6" s="35">
        <f t="shared" si="0"/>
        <v>0.1854711996849876</v>
      </c>
      <c r="E6" s="15">
        <v>695160.9</v>
      </c>
      <c r="F6" s="35">
        <f t="shared" si="1"/>
        <v>-3.6492395805115541E-3</v>
      </c>
      <c r="G6" s="64"/>
      <c r="H6" s="35">
        <f t="shared" si="1"/>
        <v>-1</v>
      </c>
    </row>
    <row r="7" spans="1:10">
      <c r="A7" s="14" t="s">
        <v>41</v>
      </c>
      <c r="B7" s="15">
        <v>598710.89</v>
      </c>
      <c r="C7" s="15">
        <v>666542.1</v>
      </c>
      <c r="D7" s="35">
        <f t="shared" si="0"/>
        <v>0.11329543379443119</v>
      </c>
      <c r="E7" s="15">
        <v>673446.79</v>
      </c>
      <c r="F7" s="35">
        <f t="shared" si="1"/>
        <v>1.035897057365176E-2</v>
      </c>
      <c r="G7" s="64"/>
      <c r="H7" s="35">
        <f t="shared" si="1"/>
        <v>-1</v>
      </c>
    </row>
    <row r="8" spans="1:10">
      <c r="A8" s="14" t="s">
        <v>42</v>
      </c>
      <c r="B8" s="15">
        <v>605320.17000000004</v>
      </c>
      <c r="C8" s="15">
        <v>637941.36</v>
      </c>
      <c r="D8" s="35">
        <f t="shared" si="0"/>
        <v>5.3890802944828176E-2</v>
      </c>
      <c r="E8" s="15">
        <v>665350.93999999994</v>
      </c>
      <c r="F8" s="35">
        <f t="shared" si="1"/>
        <v>4.2965673208584576E-2</v>
      </c>
      <c r="G8" s="64"/>
      <c r="H8" s="35">
        <f t="shared" si="1"/>
        <v>-1</v>
      </c>
    </row>
    <row r="9" spans="1:10">
      <c r="A9" s="14" t="s">
        <v>43</v>
      </c>
      <c r="B9" s="15">
        <v>571511.57999999996</v>
      </c>
      <c r="C9" s="15">
        <v>644178.87</v>
      </c>
      <c r="D9" s="35">
        <f t="shared" si="0"/>
        <v>0.12714928715880092</v>
      </c>
      <c r="E9" s="15">
        <v>686264.06</v>
      </c>
      <c r="F9" s="35">
        <f t="shared" si="1"/>
        <v>6.5331528182537291E-2</v>
      </c>
      <c r="G9" s="64"/>
      <c r="H9" s="35">
        <f t="shared" si="1"/>
        <v>-1</v>
      </c>
    </row>
    <row r="10" spans="1:10">
      <c r="A10" s="14" t="s">
        <v>44</v>
      </c>
      <c r="B10" s="15">
        <v>592942.86</v>
      </c>
      <c r="C10" s="15">
        <v>618352.80000000005</v>
      </c>
      <c r="D10" s="35">
        <f t="shared" si="0"/>
        <v>4.2853943801600236E-2</v>
      </c>
      <c r="E10" s="15">
        <v>678748.64</v>
      </c>
      <c r="F10" s="35">
        <f t="shared" si="1"/>
        <v>9.767213797689589E-2</v>
      </c>
      <c r="G10" s="64"/>
      <c r="H10" s="35">
        <f t="shared" si="1"/>
        <v>-1</v>
      </c>
    </row>
    <row r="11" spans="1:10">
      <c r="A11" s="14" t="s">
        <v>45</v>
      </c>
      <c r="B11" s="15">
        <v>623718.72</v>
      </c>
      <c r="C11" s="15">
        <v>645026.88</v>
      </c>
      <c r="D11" s="35">
        <f t="shared" si="0"/>
        <v>3.4163091978384186E-2</v>
      </c>
      <c r="E11" s="15">
        <v>733455.5</v>
      </c>
      <c r="F11" s="35">
        <f t="shared" si="1"/>
        <v>0.13709292239107929</v>
      </c>
      <c r="G11" s="64"/>
      <c r="H11" s="35">
        <f t="shared" si="1"/>
        <v>-1</v>
      </c>
    </row>
    <row r="12" spans="1:10">
      <c r="A12" s="14" t="s">
        <v>46</v>
      </c>
      <c r="B12" s="15">
        <v>662825.27</v>
      </c>
      <c r="C12" s="15">
        <v>667432.57999999996</v>
      </c>
      <c r="D12" s="35">
        <f t="shared" si="0"/>
        <v>6.9510174227362942E-3</v>
      </c>
      <c r="E12" s="15">
        <v>764107.07</v>
      </c>
      <c r="F12" s="35">
        <f t="shared" si="1"/>
        <v>0.14484532654968696</v>
      </c>
      <c r="G12" s="64"/>
      <c r="H12" s="35">
        <f t="shared" si="1"/>
        <v>-1</v>
      </c>
    </row>
    <row r="13" spans="1:10">
      <c r="A13" s="14" t="s">
        <v>47</v>
      </c>
      <c r="B13" s="15">
        <v>708081.73</v>
      </c>
      <c r="C13" s="15">
        <v>668961.93999999994</v>
      </c>
      <c r="D13" s="35">
        <f t="shared" si="0"/>
        <v>-5.5247563017901902E-2</v>
      </c>
      <c r="E13" s="15">
        <v>734440.94</v>
      </c>
      <c r="F13" s="35">
        <f t="shared" si="1"/>
        <v>9.788150279521135E-2</v>
      </c>
      <c r="G13" s="64"/>
      <c r="H13" s="35">
        <f t="shared" si="1"/>
        <v>-1</v>
      </c>
    </row>
    <row r="14" spans="1:10">
      <c r="A14" s="14" t="s">
        <v>48</v>
      </c>
      <c r="B14" s="15">
        <v>694686.03</v>
      </c>
      <c r="C14" s="15">
        <v>664446.32999999996</v>
      </c>
      <c r="D14" s="35">
        <f t="shared" si="0"/>
        <v>-4.3530024635733744E-2</v>
      </c>
      <c r="E14" s="15">
        <v>817864.01</v>
      </c>
      <c r="F14" s="35">
        <f t="shared" si="1"/>
        <v>0.23089551867943947</v>
      </c>
      <c r="G14" s="64"/>
      <c r="H14" s="35">
        <f t="shared" si="1"/>
        <v>-1</v>
      </c>
    </row>
    <row r="15" spans="1:10">
      <c r="A15" s="14" t="s">
        <v>49</v>
      </c>
      <c r="B15" s="15">
        <f>SUM(B3:B14)</f>
        <v>7472355.8799999999</v>
      </c>
      <c r="C15" s="15">
        <f>SUM(C3:C14)</f>
        <v>7930966.2799999993</v>
      </c>
      <c r="D15" s="35">
        <f t="shared" si="0"/>
        <v>6.1374271697562488E-2</v>
      </c>
      <c r="E15" s="15">
        <f>SUM(E3:E14)</f>
        <v>8613295.1799999997</v>
      </c>
      <c r="F15" s="35">
        <f t="shared" si="1"/>
        <v>8.6033514191161231E-2</v>
      </c>
      <c r="G15" s="15">
        <f>SUM(G3:G14)</f>
        <v>2498936.85</v>
      </c>
      <c r="H15" s="35">
        <f t="shared" si="1"/>
        <v>-0.7098744675786206</v>
      </c>
    </row>
    <row r="16" spans="1:10" ht="16.5">
      <c r="H16" s="36"/>
    </row>
    <row r="17" spans="9:9" ht="16.5">
      <c r="I17" s="36"/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" sqref="G2:H15"/>
    </sheetView>
  </sheetViews>
  <sheetFormatPr defaultRowHeight="15"/>
  <cols>
    <col min="1" max="1" width="13.140625" bestFit="1" customWidth="1"/>
    <col min="2" max="3" width="11.42578125" bestFit="1" customWidth="1"/>
    <col min="5" max="5" width="11" bestFit="1" customWidth="1"/>
    <col min="6" max="6" width="7.7109375" bestFit="1" customWidth="1"/>
    <col min="7" max="7" width="11.5703125" bestFit="1" customWidth="1"/>
  </cols>
  <sheetData>
    <row r="1" spans="1:10">
      <c r="A1" s="69" t="s">
        <v>87</v>
      </c>
      <c r="B1" s="69"/>
      <c r="C1" s="69"/>
      <c r="D1" s="69"/>
      <c r="E1" s="69"/>
      <c r="F1" s="69"/>
      <c r="G1" s="69"/>
      <c r="H1" s="69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10" t="s">
        <v>36</v>
      </c>
      <c r="F2" s="13" t="s">
        <v>33</v>
      </c>
      <c r="G2" s="61" t="s">
        <v>95</v>
      </c>
      <c r="H2" s="13" t="s">
        <v>33</v>
      </c>
    </row>
    <row r="3" spans="1:10" ht="16.5">
      <c r="A3" s="1" t="s">
        <v>37</v>
      </c>
      <c r="B3" s="15">
        <v>7905.36</v>
      </c>
      <c r="C3" s="15">
        <v>25374.68</v>
      </c>
      <c r="D3" s="35">
        <f>C3/B3</f>
        <v>3.2098070170112432</v>
      </c>
      <c r="E3" s="15">
        <v>10247.98</v>
      </c>
      <c r="F3" s="35">
        <f>E3/C3-1</f>
        <v>-0.59613362611863474</v>
      </c>
      <c r="G3" s="15">
        <v>18375.21</v>
      </c>
      <c r="H3" s="35">
        <f>G3/E3-1</f>
        <v>0.79305677801869257</v>
      </c>
      <c r="J3" s="36">
        <v>18375.21</v>
      </c>
    </row>
    <row r="4" spans="1:10">
      <c r="A4" s="1" t="s">
        <v>38</v>
      </c>
      <c r="B4" s="15">
        <v>373.69</v>
      </c>
      <c r="C4" s="15">
        <v>671.84</v>
      </c>
      <c r="D4" s="35">
        <f t="shared" ref="D4:D15" si="0">C4/B4</f>
        <v>1.7978538360673286</v>
      </c>
      <c r="E4" s="15">
        <v>1531.79</v>
      </c>
      <c r="F4" s="35">
        <f t="shared" ref="F4:H15" si="1">E4/C4-1</f>
        <v>1.2799922600619191</v>
      </c>
      <c r="G4" s="15"/>
      <c r="H4" s="35">
        <f t="shared" si="1"/>
        <v>-1</v>
      </c>
    </row>
    <row r="5" spans="1:10">
      <c r="A5" s="1" t="s">
        <v>39</v>
      </c>
      <c r="B5" s="15">
        <v>1684.86</v>
      </c>
      <c r="C5" s="15">
        <v>620.98</v>
      </c>
      <c r="D5" s="35">
        <f t="shared" si="0"/>
        <v>0.36856474721935356</v>
      </c>
      <c r="E5" s="15">
        <v>1645.35</v>
      </c>
      <c r="F5" s="35">
        <f t="shared" si="1"/>
        <v>1.6496022416180871</v>
      </c>
      <c r="G5" s="15"/>
      <c r="H5" s="35">
        <f t="shared" si="1"/>
        <v>-1</v>
      </c>
    </row>
    <row r="6" spans="1:10">
      <c r="A6" s="1" t="s">
        <v>40</v>
      </c>
      <c r="B6" s="15">
        <v>212.45</v>
      </c>
      <c r="C6" s="15">
        <v>553.41</v>
      </c>
      <c r="D6" s="35">
        <f t="shared" si="0"/>
        <v>2.6048952694751706</v>
      </c>
      <c r="E6" s="33">
        <v>2069.5100000000002</v>
      </c>
      <c r="F6" s="35"/>
      <c r="G6" s="15"/>
      <c r="H6" s="35"/>
    </row>
    <row r="7" spans="1:10">
      <c r="A7" s="1" t="s">
        <v>41</v>
      </c>
      <c r="B7" s="15">
        <v>189.04</v>
      </c>
      <c r="C7" s="15">
        <v>202.14</v>
      </c>
      <c r="D7" s="35">
        <f t="shared" si="0"/>
        <v>1.0692975031739314</v>
      </c>
      <c r="E7" s="15">
        <v>1574.9</v>
      </c>
      <c r="F7" s="35">
        <f t="shared" si="1"/>
        <v>6.7911348570297827</v>
      </c>
      <c r="G7" s="15"/>
      <c r="H7" s="35">
        <f t="shared" si="1"/>
        <v>-1</v>
      </c>
    </row>
    <row r="8" spans="1:10">
      <c r="A8" s="1" t="s">
        <v>42</v>
      </c>
      <c r="B8" s="15">
        <v>446.84</v>
      </c>
      <c r="C8" s="15">
        <v>240.28</v>
      </c>
      <c r="D8" s="35">
        <f t="shared" si="0"/>
        <v>0.53773162653298723</v>
      </c>
      <c r="E8" s="15">
        <v>593.44000000000005</v>
      </c>
      <c r="F8" s="35">
        <f t="shared" si="1"/>
        <v>1.4697852505410358</v>
      </c>
      <c r="G8" s="15"/>
      <c r="H8" s="35">
        <f t="shared" si="1"/>
        <v>-1</v>
      </c>
    </row>
    <row r="9" spans="1:10">
      <c r="A9" s="1" t="s">
        <v>43</v>
      </c>
      <c r="B9" s="15">
        <v>0</v>
      </c>
      <c r="C9" s="15">
        <v>2688.01</v>
      </c>
      <c r="D9" s="35" t="e">
        <f t="shared" si="0"/>
        <v>#DIV/0!</v>
      </c>
      <c r="E9" s="15">
        <v>2995.44</v>
      </c>
      <c r="F9" s="35">
        <f t="shared" si="1"/>
        <v>0.11437085427509563</v>
      </c>
      <c r="G9" s="15"/>
      <c r="H9" s="35">
        <f t="shared" si="1"/>
        <v>-1</v>
      </c>
    </row>
    <row r="10" spans="1:10">
      <c r="A10" s="1" t="s">
        <v>44</v>
      </c>
      <c r="B10" s="15">
        <v>356.66</v>
      </c>
      <c r="C10" s="15">
        <v>765.1</v>
      </c>
      <c r="D10" s="35">
        <f t="shared" si="0"/>
        <v>2.1451802837436214</v>
      </c>
      <c r="E10" s="15">
        <v>3508.51</v>
      </c>
      <c r="F10" s="35">
        <f t="shared" si="1"/>
        <v>3.5856881453404785</v>
      </c>
      <c r="G10" s="15"/>
      <c r="H10" s="35">
        <f t="shared" si="1"/>
        <v>-1</v>
      </c>
    </row>
    <row r="11" spans="1:10">
      <c r="A11" s="1" t="s">
        <v>45</v>
      </c>
      <c r="B11" s="15">
        <v>26484.41</v>
      </c>
      <c r="C11" s="15">
        <v>57228.800000000003</v>
      </c>
      <c r="D11" s="35">
        <f t="shared" si="0"/>
        <v>2.1608485897930141</v>
      </c>
      <c r="E11" s="15">
        <v>24253.360000000001</v>
      </c>
      <c r="F11" s="35">
        <f t="shared" si="1"/>
        <v>-0.57620358980093944</v>
      </c>
      <c r="G11" s="15"/>
      <c r="H11" s="35">
        <f t="shared" si="1"/>
        <v>-1</v>
      </c>
    </row>
    <row r="12" spans="1:10">
      <c r="A12" s="1" t="s">
        <v>46</v>
      </c>
      <c r="B12" s="15">
        <v>397993.95</v>
      </c>
      <c r="C12" s="15">
        <v>462100.73</v>
      </c>
      <c r="D12" s="35">
        <f t="shared" si="0"/>
        <v>1.1610747600560258</v>
      </c>
      <c r="E12" s="15">
        <v>488122.35</v>
      </c>
      <c r="F12" s="35">
        <f t="shared" si="1"/>
        <v>5.6311575184051277E-2</v>
      </c>
      <c r="G12" s="15"/>
      <c r="H12" s="35">
        <f t="shared" si="1"/>
        <v>-1</v>
      </c>
    </row>
    <row r="13" spans="1:10">
      <c r="A13" s="1" t="s">
        <v>47</v>
      </c>
      <c r="B13" s="15">
        <v>21961</v>
      </c>
      <c r="C13" s="15">
        <v>18406</v>
      </c>
      <c r="D13" s="35">
        <f t="shared" si="0"/>
        <v>0.83812212558626653</v>
      </c>
      <c r="E13" s="15">
        <v>26700.78</v>
      </c>
      <c r="F13" s="35">
        <f t="shared" si="1"/>
        <v>0.4506563077257415</v>
      </c>
      <c r="G13" s="15"/>
      <c r="H13" s="35">
        <f t="shared" si="1"/>
        <v>-1</v>
      </c>
    </row>
    <row r="14" spans="1:10">
      <c r="A14" s="1" t="s">
        <v>48</v>
      </c>
      <c r="B14" s="15">
        <v>19044.310000000001</v>
      </c>
      <c r="C14" s="15">
        <v>12268.44</v>
      </c>
      <c r="D14" s="35">
        <f t="shared" si="0"/>
        <v>0.64420501451614676</v>
      </c>
      <c r="E14" s="15">
        <v>29140.39</v>
      </c>
      <c r="F14" s="35">
        <f t="shared" si="1"/>
        <v>1.3752318958237559</v>
      </c>
      <c r="G14" s="15"/>
      <c r="H14" s="35">
        <f t="shared" si="1"/>
        <v>-1</v>
      </c>
    </row>
    <row r="15" spans="1:10">
      <c r="A15" s="1" t="s">
        <v>21</v>
      </c>
      <c r="B15" s="15">
        <f>SUM(B3:B14)</f>
        <v>476652.57</v>
      </c>
      <c r="C15" s="15">
        <f>SUM(C3:C14)</f>
        <v>581120.40999999992</v>
      </c>
      <c r="D15" s="35">
        <f t="shared" si="0"/>
        <v>1.2191697823007646</v>
      </c>
      <c r="E15" s="15">
        <f>SUM(E3:E14)</f>
        <v>592383.80000000005</v>
      </c>
      <c r="F15" s="35">
        <f t="shared" si="1"/>
        <v>1.9382196539956542E-2</v>
      </c>
      <c r="G15" s="15">
        <f>SUM(G3:G14)</f>
        <v>18375.21</v>
      </c>
      <c r="H15" s="35">
        <f t="shared" si="1"/>
        <v>-0.96898090393423997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" sqref="G2:H15"/>
    </sheetView>
  </sheetViews>
  <sheetFormatPr defaultRowHeight="15"/>
  <cols>
    <col min="1" max="1" width="11.5703125" bestFit="1" customWidth="1"/>
    <col min="2" max="3" width="12.7109375" bestFit="1" customWidth="1"/>
    <col min="5" max="5" width="12.7109375" bestFit="1" customWidth="1"/>
    <col min="7" max="7" width="11.7109375" bestFit="1" customWidth="1"/>
    <col min="9" max="10" width="10.42578125" bestFit="1" customWidth="1"/>
  </cols>
  <sheetData>
    <row r="1" spans="1:10" ht="15.75" customHeight="1">
      <c r="A1" s="67" t="s">
        <v>88</v>
      </c>
      <c r="B1" s="68"/>
      <c r="C1" s="68"/>
      <c r="D1" s="68"/>
      <c r="E1" s="68"/>
      <c r="F1" s="68"/>
      <c r="G1" s="68"/>
      <c r="H1" s="68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3" t="s">
        <v>36</v>
      </c>
      <c r="F2" s="13" t="s">
        <v>33</v>
      </c>
      <c r="G2" s="61" t="s">
        <v>95</v>
      </c>
      <c r="H2" s="13" t="s">
        <v>33</v>
      </c>
    </row>
    <row r="3" spans="1:10">
      <c r="A3" s="1" t="s">
        <v>50</v>
      </c>
      <c r="B3" s="15">
        <v>991385.62</v>
      </c>
      <c r="C3" s="15">
        <v>998892.77</v>
      </c>
      <c r="D3" s="34">
        <f>C3/B3-1</f>
        <v>7.5723813706316534E-3</v>
      </c>
      <c r="E3" s="15">
        <v>869535.14</v>
      </c>
      <c r="F3" s="34">
        <f>E3/C3-1</f>
        <v>-0.12950101741150855</v>
      </c>
      <c r="G3" s="57">
        <v>929539.32</v>
      </c>
      <c r="H3" s="34">
        <f t="shared" ref="H3:H15" si="0">G3/E3-1</f>
        <v>6.9007193889829344E-2</v>
      </c>
    </row>
    <row r="4" spans="1:10" ht="16.5">
      <c r="A4" s="1" t="s">
        <v>38</v>
      </c>
      <c r="B4" s="15">
        <v>1058654.83</v>
      </c>
      <c r="C4" s="15">
        <v>1019675.99</v>
      </c>
      <c r="D4" s="34">
        <f t="shared" ref="D4:D15" si="1">C4/B4-1</f>
        <v>-3.6819215192169907E-2</v>
      </c>
      <c r="E4" s="15">
        <v>1088532.29</v>
      </c>
      <c r="F4" s="34">
        <f>E4/C4-1</f>
        <v>6.7527627084756681E-2</v>
      </c>
      <c r="G4" s="15">
        <v>1191644.3899999999</v>
      </c>
      <c r="H4" s="34">
        <f t="shared" si="0"/>
        <v>9.4725807352944891E-2</v>
      </c>
      <c r="J4" s="36"/>
    </row>
    <row r="5" spans="1:10" ht="16.5">
      <c r="A5" s="1" t="s">
        <v>39</v>
      </c>
      <c r="B5" s="15">
        <v>627988.81999999995</v>
      </c>
      <c r="C5" s="15">
        <v>742684.19</v>
      </c>
      <c r="D5" s="34">
        <f t="shared" si="1"/>
        <v>0.18263919093336733</v>
      </c>
      <c r="E5" s="15">
        <v>661194.76</v>
      </c>
      <c r="F5" s="34">
        <f t="shared" ref="F5:F15" si="2">E5/C5-1</f>
        <v>-0.10972285541718607</v>
      </c>
      <c r="G5" s="15">
        <v>746638.23</v>
      </c>
      <c r="H5" s="34">
        <f t="shared" si="0"/>
        <v>0.12922587287291876</v>
      </c>
      <c r="J5" s="36">
        <v>746638.23</v>
      </c>
    </row>
    <row r="6" spans="1:10">
      <c r="A6" s="1" t="s">
        <v>40</v>
      </c>
      <c r="B6" s="15">
        <v>716743.5</v>
      </c>
      <c r="C6" s="15">
        <v>801553.04</v>
      </c>
      <c r="D6" s="34">
        <f t="shared" si="1"/>
        <v>0.11832620735311861</v>
      </c>
      <c r="E6" s="15">
        <v>786018.58</v>
      </c>
      <c r="F6" s="34">
        <f t="shared" si="2"/>
        <v>-1.9380451729058445E-2</v>
      </c>
      <c r="G6" s="15"/>
      <c r="H6" s="34">
        <f t="shared" si="0"/>
        <v>-1</v>
      </c>
    </row>
    <row r="7" spans="1:10">
      <c r="A7" s="1" t="s">
        <v>41</v>
      </c>
      <c r="B7" s="15">
        <v>955148.85</v>
      </c>
      <c r="C7" s="15">
        <v>985686.65</v>
      </c>
      <c r="D7" s="34">
        <f t="shared" si="1"/>
        <v>3.1971770682653444E-2</v>
      </c>
      <c r="E7" s="15">
        <v>1045214.98</v>
      </c>
      <c r="F7" s="34">
        <f t="shared" si="2"/>
        <v>6.0392752605505917E-2</v>
      </c>
      <c r="G7" s="15"/>
      <c r="H7" s="34">
        <f t="shared" si="0"/>
        <v>-1</v>
      </c>
    </row>
    <row r="8" spans="1:10">
      <c r="A8" s="1" t="s">
        <v>42</v>
      </c>
      <c r="B8" s="15">
        <v>716299.98</v>
      </c>
      <c r="C8" s="15">
        <v>857647.31</v>
      </c>
      <c r="D8" s="34">
        <f t="shared" si="1"/>
        <v>0.19732979749629487</v>
      </c>
      <c r="E8" s="15">
        <v>863516.9</v>
      </c>
      <c r="F8" s="34">
        <f t="shared" si="2"/>
        <v>6.843827213776299E-3</v>
      </c>
      <c r="G8" s="15"/>
      <c r="H8" s="34">
        <f t="shared" si="0"/>
        <v>-1</v>
      </c>
    </row>
    <row r="9" spans="1:10">
      <c r="A9" s="1" t="s">
        <v>43</v>
      </c>
      <c r="B9" s="15">
        <v>615211.05000000005</v>
      </c>
      <c r="C9" s="15">
        <v>751270.72</v>
      </c>
      <c r="D9" s="34">
        <f t="shared" si="1"/>
        <v>0.22115934035970253</v>
      </c>
      <c r="E9" s="15">
        <v>957525.59</v>
      </c>
      <c r="F9" s="34">
        <f t="shared" si="2"/>
        <v>0.27454133977163386</v>
      </c>
      <c r="G9" s="15"/>
      <c r="H9" s="34">
        <f t="shared" si="0"/>
        <v>-1</v>
      </c>
    </row>
    <row r="10" spans="1:10">
      <c r="A10" s="1" t="s">
        <v>44</v>
      </c>
      <c r="B10" s="15">
        <v>747376.75</v>
      </c>
      <c r="C10" s="15">
        <v>742748.19</v>
      </c>
      <c r="D10" s="34">
        <f t="shared" si="1"/>
        <v>-6.1930746440801432E-3</v>
      </c>
      <c r="E10" s="15">
        <v>776400.83</v>
      </c>
      <c r="F10" s="34">
        <f t="shared" si="2"/>
        <v>4.5308276012089754E-2</v>
      </c>
      <c r="G10" s="15"/>
      <c r="H10" s="34">
        <f t="shared" si="0"/>
        <v>-1</v>
      </c>
    </row>
    <row r="11" spans="1:10">
      <c r="A11" s="1" t="s">
        <v>45</v>
      </c>
      <c r="B11" s="15">
        <v>655138.21</v>
      </c>
      <c r="C11" s="15">
        <v>619233.77</v>
      </c>
      <c r="D11" s="34">
        <f t="shared" si="1"/>
        <v>-5.4804374789862997E-2</v>
      </c>
      <c r="E11" s="15">
        <v>631369.16</v>
      </c>
      <c r="F11" s="34">
        <f t="shared" si="2"/>
        <v>1.959742925519059E-2</v>
      </c>
      <c r="G11" s="15"/>
      <c r="H11" s="34">
        <f t="shared" si="0"/>
        <v>-1</v>
      </c>
    </row>
    <row r="12" spans="1:10">
      <c r="A12" s="1" t="s">
        <v>46</v>
      </c>
      <c r="B12" s="15">
        <v>619173.07999999996</v>
      </c>
      <c r="C12" s="15">
        <v>704790.67</v>
      </c>
      <c r="D12" s="34">
        <f t="shared" si="1"/>
        <v>0.13827731334831306</v>
      </c>
      <c r="E12" s="15">
        <v>766415.86</v>
      </c>
      <c r="F12" s="34">
        <f t="shared" si="2"/>
        <v>8.7437579160915879E-2</v>
      </c>
      <c r="G12" s="15"/>
      <c r="H12" s="34">
        <f t="shared" si="0"/>
        <v>-1</v>
      </c>
    </row>
    <row r="13" spans="1:10">
      <c r="A13" s="1" t="s">
        <v>47</v>
      </c>
      <c r="B13" s="15">
        <v>819554.76</v>
      </c>
      <c r="C13" s="15">
        <v>795763.98</v>
      </c>
      <c r="D13" s="34">
        <f t="shared" si="1"/>
        <v>-2.9028908330664849E-2</v>
      </c>
      <c r="E13" s="15">
        <v>1398314.97</v>
      </c>
      <c r="F13" s="34">
        <f t="shared" si="2"/>
        <v>0.75719812047788349</v>
      </c>
      <c r="G13" s="15"/>
      <c r="H13" s="34">
        <f t="shared" si="0"/>
        <v>-1</v>
      </c>
    </row>
    <row r="14" spans="1:10" ht="16.5">
      <c r="A14" s="1" t="s">
        <v>48</v>
      </c>
      <c r="B14" s="15">
        <v>1318176.79</v>
      </c>
      <c r="C14" s="15">
        <v>1345584.44</v>
      </c>
      <c r="D14" s="34">
        <f t="shared" si="1"/>
        <v>2.0792089655895074E-2</v>
      </c>
      <c r="E14" s="15">
        <v>2193129.73</v>
      </c>
      <c r="F14" s="34">
        <f t="shared" si="2"/>
        <v>0.62987150029767003</v>
      </c>
      <c r="G14" s="15"/>
      <c r="H14" s="34">
        <f t="shared" si="0"/>
        <v>-1</v>
      </c>
      <c r="I14" s="36"/>
    </row>
    <row r="15" spans="1:10">
      <c r="A15" s="1" t="s">
        <v>21</v>
      </c>
      <c r="B15" s="15">
        <f>SUM(B3:B14)</f>
        <v>9840852.2399999984</v>
      </c>
      <c r="C15" s="15">
        <f>SUM(C3:C14)</f>
        <v>10365531.720000001</v>
      </c>
      <c r="D15" s="34">
        <f t="shared" si="1"/>
        <v>5.3316467639595633E-2</v>
      </c>
      <c r="E15" s="15">
        <f>SUM(E3:E14)</f>
        <v>12037168.790000001</v>
      </c>
      <c r="F15" s="34">
        <f t="shared" si="2"/>
        <v>0.16126882008133014</v>
      </c>
      <c r="G15" s="15">
        <f>SUM(G3:G14)</f>
        <v>2867821.94</v>
      </c>
      <c r="H15" s="34">
        <f t="shared" si="0"/>
        <v>-0.76175278505835431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G2" sqref="G2:H15"/>
    </sheetView>
  </sheetViews>
  <sheetFormatPr defaultRowHeight="15"/>
  <cols>
    <col min="1" max="1" width="11.5703125" bestFit="1" customWidth="1"/>
    <col min="2" max="2" width="11.7109375" bestFit="1" customWidth="1"/>
    <col min="3" max="3" width="11.42578125" style="18" customWidth="1"/>
    <col min="4" max="4" width="8.140625" customWidth="1"/>
    <col min="5" max="5" width="11.7109375" bestFit="1" customWidth="1"/>
    <col min="7" max="7" width="11.5703125" bestFit="1" customWidth="1"/>
  </cols>
  <sheetData>
    <row r="1" spans="1:10" ht="30.75" customHeight="1">
      <c r="A1" s="70" t="s">
        <v>89</v>
      </c>
      <c r="B1" s="71"/>
      <c r="C1" s="71"/>
      <c r="D1" s="71"/>
      <c r="E1" s="71"/>
      <c r="F1" s="71"/>
      <c r="G1" s="71"/>
      <c r="H1" s="71"/>
    </row>
    <row r="2" spans="1:10">
      <c r="A2" s="3" t="s">
        <v>32</v>
      </c>
      <c r="B2" s="3" t="s">
        <v>34</v>
      </c>
      <c r="C2" s="3" t="s">
        <v>35</v>
      </c>
      <c r="D2" s="13" t="s">
        <v>33</v>
      </c>
      <c r="E2" s="3" t="s">
        <v>36</v>
      </c>
      <c r="F2" s="13" t="s">
        <v>33</v>
      </c>
      <c r="G2" s="61" t="s">
        <v>95</v>
      </c>
      <c r="H2" s="13" t="s">
        <v>33</v>
      </c>
    </row>
    <row r="3" spans="1:10" ht="16.5">
      <c r="A3" s="21" t="s">
        <v>37</v>
      </c>
      <c r="B3" s="15">
        <v>53114.93</v>
      </c>
      <c r="C3" s="15">
        <v>52153.99</v>
      </c>
      <c r="D3" s="34">
        <f>C3/B3-1</f>
        <v>-1.8091711690103041E-2</v>
      </c>
      <c r="E3" s="15">
        <v>50982.720000000001</v>
      </c>
      <c r="F3" s="34">
        <f>E3/C3-1</f>
        <v>-2.2457917409578809E-2</v>
      </c>
      <c r="G3" s="15">
        <v>58521.34</v>
      </c>
      <c r="H3" s="34">
        <f>G3/E3-1</f>
        <v>0.14786617897201237</v>
      </c>
      <c r="J3" s="36">
        <v>58521.34</v>
      </c>
    </row>
    <row r="4" spans="1:10">
      <c r="A4" s="21" t="s">
        <v>38</v>
      </c>
      <c r="B4" s="15">
        <v>80721.990000000005</v>
      </c>
      <c r="C4" s="15">
        <v>73599.520000000004</v>
      </c>
      <c r="D4" s="34">
        <f t="shared" ref="D4:D15" si="0">C4/B4-1</f>
        <v>-8.8234569043701749E-2</v>
      </c>
      <c r="E4" s="15">
        <v>74540.149999999994</v>
      </c>
      <c r="F4" s="34">
        <f t="shared" ref="F4:H15" si="1">E4/C4-1</f>
        <v>1.2780382263362533E-2</v>
      </c>
      <c r="G4" s="1"/>
      <c r="H4" s="34">
        <f t="shared" si="1"/>
        <v>-1</v>
      </c>
    </row>
    <row r="5" spans="1:10">
      <c r="A5" s="21" t="s">
        <v>39</v>
      </c>
      <c r="B5" s="15">
        <v>92184.3</v>
      </c>
      <c r="C5" s="15">
        <v>104890.63</v>
      </c>
      <c r="D5" s="34">
        <f t="shared" si="0"/>
        <v>0.13783616082131123</v>
      </c>
      <c r="E5" s="15">
        <v>102831.82</v>
      </c>
      <c r="F5" s="34">
        <f t="shared" si="1"/>
        <v>-1.9628159350363328E-2</v>
      </c>
      <c r="G5" s="1"/>
      <c r="H5" s="34">
        <f t="shared" si="1"/>
        <v>-1</v>
      </c>
    </row>
    <row r="6" spans="1:10">
      <c r="A6" s="21" t="s">
        <v>40</v>
      </c>
      <c r="B6" s="15">
        <v>104135.41</v>
      </c>
      <c r="C6" s="15">
        <v>107358.51</v>
      </c>
      <c r="D6" s="34">
        <f t="shared" si="0"/>
        <v>3.0951047295055378E-2</v>
      </c>
      <c r="E6" s="15">
        <v>125615.8</v>
      </c>
      <c r="F6" s="34">
        <f t="shared" si="1"/>
        <v>0.17005908520898827</v>
      </c>
      <c r="G6" s="1"/>
      <c r="H6" s="34">
        <f t="shared" si="1"/>
        <v>-1</v>
      </c>
    </row>
    <row r="7" spans="1:10">
      <c r="A7" s="21" t="s">
        <v>41</v>
      </c>
      <c r="B7" s="15">
        <v>102369.32</v>
      </c>
      <c r="C7" s="15">
        <v>117885.92</v>
      </c>
      <c r="D7" s="34">
        <f t="shared" si="0"/>
        <v>0.15157471007915246</v>
      </c>
      <c r="E7" s="15">
        <v>109560.76</v>
      </c>
      <c r="F7" s="34">
        <f t="shared" si="1"/>
        <v>-7.0620477831449313E-2</v>
      </c>
      <c r="G7" s="1"/>
      <c r="H7" s="34">
        <f t="shared" si="1"/>
        <v>-1</v>
      </c>
    </row>
    <row r="8" spans="1:10">
      <c r="A8" s="21" t="s">
        <v>42</v>
      </c>
      <c r="B8" s="15">
        <v>112209.53</v>
      </c>
      <c r="C8" s="15">
        <v>111491.88</v>
      </c>
      <c r="D8" s="34">
        <f t="shared" si="0"/>
        <v>-6.3956243288783021E-3</v>
      </c>
      <c r="E8" s="15">
        <v>119283.88</v>
      </c>
      <c r="F8" s="34">
        <f t="shared" si="1"/>
        <v>6.988849770942962E-2</v>
      </c>
      <c r="G8" s="1"/>
      <c r="H8" s="34">
        <f t="shared" si="1"/>
        <v>-1</v>
      </c>
    </row>
    <row r="9" spans="1:10">
      <c r="A9" s="21" t="s">
        <v>43</v>
      </c>
      <c r="B9" s="15">
        <v>117190.31</v>
      </c>
      <c r="C9" s="15">
        <v>128642.66</v>
      </c>
      <c r="D9" s="34">
        <f t="shared" si="0"/>
        <v>9.7724376699745985E-2</v>
      </c>
      <c r="E9" s="15">
        <v>121771.9</v>
      </c>
      <c r="F9" s="34">
        <f t="shared" si="1"/>
        <v>-5.3409654309076071E-2</v>
      </c>
      <c r="G9" s="1"/>
      <c r="H9" s="34">
        <f t="shared" si="1"/>
        <v>-1</v>
      </c>
    </row>
    <row r="10" spans="1:10">
      <c r="A10" s="21" t="s">
        <v>44</v>
      </c>
      <c r="B10" s="15">
        <v>103005.64</v>
      </c>
      <c r="C10" s="15">
        <v>121722.68</v>
      </c>
      <c r="D10" s="34">
        <f t="shared" si="0"/>
        <v>0.18170888506687599</v>
      </c>
      <c r="E10" s="15">
        <v>139871.18</v>
      </c>
      <c r="F10" s="34">
        <f t="shared" si="1"/>
        <v>0.14909711156540428</v>
      </c>
      <c r="G10" s="1"/>
      <c r="H10" s="34">
        <f t="shared" si="1"/>
        <v>-1</v>
      </c>
    </row>
    <row r="11" spans="1:10">
      <c r="A11" s="21" t="s">
        <v>45</v>
      </c>
      <c r="B11" s="15">
        <v>120992.8</v>
      </c>
      <c r="C11" s="15">
        <v>122987.4</v>
      </c>
      <c r="D11" s="34">
        <f t="shared" si="0"/>
        <v>1.6485278462850639E-2</v>
      </c>
      <c r="E11" s="15">
        <v>123584.5</v>
      </c>
      <c r="F11" s="34">
        <f t="shared" si="1"/>
        <v>4.8549688829913062E-3</v>
      </c>
      <c r="G11" s="1"/>
      <c r="H11" s="34">
        <f t="shared" si="1"/>
        <v>-1</v>
      </c>
    </row>
    <row r="12" spans="1:10">
      <c r="A12" s="21" t="s">
        <v>46</v>
      </c>
      <c r="B12" s="15">
        <v>103495.43</v>
      </c>
      <c r="C12" s="15">
        <v>115484.1</v>
      </c>
      <c r="D12" s="34">
        <f t="shared" si="0"/>
        <v>0.1158376751514536</v>
      </c>
      <c r="E12" s="15">
        <v>137562.66</v>
      </c>
      <c r="F12" s="34">
        <f t="shared" si="1"/>
        <v>0.19118268229132829</v>
      </c>
      <c r="G12" s="1"/>
      <c r="H12" s="34">
        <f t="shared" si="1"/>
        <v>-1</v>
      </c>
    </row>
    <row r="13" spans="1:10">
      <c r="A13" s="21" t="s">
        <v>47</v>
      </c>
      <c r="B13" s="15">
        <v>70710.84</v>
      </c>
      <c r="C13" s="15">
        <v>81170.850000000006</v>
      </c>
      <c r="D13" s="34">
        <f t="shared" si="0"/>
        <v>0.14792654139025929</v>
      </c>
      <c r="E13" s="15">
        <v>106105.35</v>
      </c>
      <c r="F13" s="34">
        <f t="shared" si="1"/>
        <v>0.30718539968473912</v>
      </c>
      <c r="G13" s="1"/>
      <c r="H13" s="34">
        <f t="shared" si="1"/>
        <v>-1</v>
      </c>
    </row>
    <row r="14" spans="1:10">
      <c r="A14" s="21" t="s">
        <v>48</v>
      </c>
      <c r="B14" s="15">
        <v>42296.71</v>
      </c>
      <c r="C14" s="15">
        <v>56188.46</v>
      </c>
      <c r="D14" s="34">
        <f t="shared" si="0"/>
        <v>0.32843571048433784</v>
      </c>
      <c r="E14" s="15">
        <v>58718.43</v>
      </c>
      <c r="F14" s="34">
        <f t="shared" si="1"/>
        <v>4.5026505442576692E-2</v>
      </c>
      <c r="G14" s="1"/>
      <c r="H14" s="34">
        <f t="shared" si="1"/>
        <v>-1</v>
      </c>
    </row>
    <row r="15" spans="1:10">
      <c r="A15" s="1" t="s">
        <v>21</v>
      </c>
      <c r="B15" s="15">
        <f>SUM(B3:B14)</f>
        <v>1102427.2100000002</v>
      </c>
      <c r="C15" s="15">
        <f>SUM(C3:C14)</f>
        <v>1193576.6000000001</v>
      </c>
      <c r="D15" s="34">
        <f t="shared" si="0"/>
        <v>8.2680642470716936E-2</v>
      </c>
      <c r="E15" s="15">
        <f>SUM(E3:E14)</f>
        <v>1270429.1499999999</v>
      </c>
      <c r="F15" s="34">
        <f t="shared" si="1"/>
        <v>6.4388452320529588E-2</v>
      </c>
      <c r="G15" s="15">
        <f>SUM(G3:G14)</f>
        <v>58521.34</v>
      </c>
      <c r="H15" s="34">
        <f t="shared" si="1"/>
        <v>-0.95393577044418421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4" sqref="M4"/>
    </sheetView>
  </sheetViews>
  <sheetFormatPr defaultRowHeight="15"/>
  <sheetData>
    <row r="1" ht="90" customHeight="1"/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B50" sqref="B50"/>
    </sheetView>
  </sheetViews>
  <sheetFormatPr defaultRowHeight="15"/>
  <cols>
    <col min="1" max="1" width="23.85546875" bestFit="1" customWidth="1"/>
    <col min="2" max="2" width="12.140625" bestFit="1" customWidth="1"/>
    <col min="3" max="3" width="22.28515625" bestFit="1" customWidth="1"/>
    <col min="4" max="4" width="20.140625" bestFit="1" customWidth="1"/>
    <col min="5" max="5" width="11.140625" bestFit="1" customWidth="1"/>
    <col min="11" max="11" width="13.42578125" customWidth="1"/>
  </cols>
  <sheetData>
    <row r="1" spans="1:1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>
      <c r="A2" s="25" t="s">
        <v>52</v>
      </c>
      <c r="B2" s="25" t="s">
        <v>53</v>
      </c>
      <c r="C2" s="37" t="s">
        <v>54</v>
      </c>
      <c r="D2" s="25" t="s">
        <v>55</v>
      </c>
      <c r="E2" s="25" t="s">
        <v>21</v>
      </c>
      <c r="F2" s="18"/>
      <c r="G2" s="18"/>
      <c r="H2" s="18"/>
      <c r="I2" s="18"/>
      <c r="J2" s="18"/>
      <c r="K2" s="18"/>
    </row>
    <row r="3" spans="1:11" hidden="1">
      <c r="A3" s="38" t="s">
        <v>31</v>
      </c>
      <c r="B3" s="39"/>
      <c r="C3" s="39"/>
      <c r="D3" s="39"/>
      <c r="E3" s="40">
        <v>562448</v>
      </c>
      <c r="F3" s="18"/>
      <c r="G3" s="18"/>
      <c r="H3" s="18"/>
      <c r="I3" s="18"/>
      <c r="J3" s="18"/>
      <c r="K3" s="18"/>
    </row>
    <row r="4" spans="1:11" s="18" customFormat="1" hidden="1">
      <c r="A4" s="38" t="s">
        <v>56</v>
      </c>
      <c r="B4" s="38"/>
      <c r="C4" s="38"/>
      <c r="D4" s="38"/>
      <c r="E4" s="41"/>
    </row>
    <row r="5" spans="1:11" hidden="1">
      <c r="A5" s="38" t="s">
        <v>57</v>
      </c>
      <c r="B5" s="38"/>
      <c r="C5" s="38"/>
      <c r="D5" s="38"/>
      <c r="E5" s="41">
        <f>Tabela2[[#This Row],[CIVIL]]+Tabela2[[#This Row],[PROTESTO/TABELION]]+Tabela2[[#This Row],[IMÓVEIS]]</f>
        <v>0</v>
      </c>
      <c r="F5" s="18"/>
      <c r="G5" s="18"/>
      <c r="H5" s="18"/>
      <c r="I5" s="18"/>
      <c r="J5" s="18"/>
      <c r="K5" s="18"/>
    </row>
    <row r="6" spans="1:11" ht="30">
      <c r="A6" s="42" t="s">
        <v>58</v>
      </c>
      <c r="B6" s="39">
        <v>34227.21</v>
      </c>
      <c r="C6" s="39">
        <v>94597.93</v>
      </c>
      <c r="D6" s="39">
        <v>90951.44</v>
      </c>
      <c r="E6" s="41">
        <f>Tabela2[[#This Row],[CIVIL]]+Tabela2[[#This Row],[PROTESTO/TABELION]]+Tabela2[[#This Row],[IMÓVEIS]]</f>
        <v>219776.58</v>
      </c>
      <c r="F6" s="18"/>
      <c r="G6" s="18"/>
      <c r="H6" s="18"/>
      <c r="I6" s="18"/>
      <c r="J6" s="18"/>
      <c r="K6" s="18"/>
    </row>
    <row r="7" spans="1:11" hidden="1">
      <c r="A7" s="38" t="s">
        <v>59</v>
      </c>
      <c r="B7" s="38"/>
      <c r="C7" s="38"/>
      <c r="D7" s="38"/>
      <c r="E7" s="41">
        <f>Tabela2[[#This Row],[CIVIL]]+Tabela2[[#This Row],[PROTESTO/TABELION]]+Tabela2[[#This Row],[IMÓVEIS]]</f>
        <v>0</v>
      </c>
      <c r="F7" s="18"/>
      <c r="G7" s="18"/>
      <c r="H7" s="18"/>
      <c r="I7" s="18"/>
      <c r="J7" s="18"/>
      <c r="K7" s="18"/>
    </row>
    <row r="8" spans="1:11">
      <c r="A8" s="38"/>
      <c r="B8" s="38"/>
      <c r="C8" s="38"/>
      <c r="D8" s="38"/>
      <c r="E8" s="41"/>
      <c r="F8" s="18"/>
      <c r="G8" s="18"/>
      <c r="H8" s="18"/>
      <c r="I8" s="18"/>
      <c r="J8" s="18"/>
      <c r="K8" s="18"/>
    </row>
    <row r="9" spans="1:1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>
      <c r="A10" s="25" t="s">
        <v>60</v>
      </c>
      <c r="B10" s="25" t="s">
        <v>53</v>
      </c>
      <c r="C10" s="37" t="s">
        <v>54</v>
      </c>
      <c r="D10" s="25" t="s">
        <v>55</v>
      </c>
      <c r="E10" s="25" t="s">
        <v>21</v>
      </c>
      <c r="F10" s="18"/>
      <c r="G10" s="18"/>
      <c r="H10" s="18"/>
      <c r="I10" s="18"/>
      <c r="J10" s="18"/>
      <c r="K10" s="18"/>
    </row>
    <row r="11" spans="1:11" hidden="1">
      <c r="A11" s="38" t="s">
        <v>31</v>
      </c>
      <c r="B11" s="38">
        <f>13807.25+2747.19</f>
        <v>16554.439999999999</v>
      </c>
      <c r="C11" s="39">
        <v>28257.89</v>
      </c>
      <c r="D11" s="39">
        <v>71985.19</v>
      </c>
      <c r="E11" s="41">
        <f>Tabela3[[#This Row],[CIVIL]]+Tabela3[[#This Row],[PROTESTO/TABELION]]+Tabela3[[#This Row],[IMÓVEIS]]</f>
        <v>116797.52</v>
      </c>
      <c r="F11" s="18"/>
      <c r="G11" s="18"/>
      <c r="H11" s="18"/>
      <c r="I11" s="18"/>
      <c r="J11" s="18"/>
      <c r="K11" s="18"/>
    </row>
    <row r="12" spans="1:11" hidden="1">
      <c r="A12" s="38" t="s">
        <v>56</v>
      </c>
      <c r="B12" s="38">
        <v>802.7</v>
      </c>
      <c r="C12" s="38"/>
      <c r="D12" s="38"/>
      <c r="E12" s="41">
        <f>Tabela3[[#This Row],[CIVIL]]+Tabela3[[#This Row],[PROTESTO/TABELION]]+Tabela3[[#This Row],[IMÓVEIS]]</f>
        <v>802.7</v>
      </c>
      <c r="F12" s="18"/>
      <c r="G12" s="18"/>
      <c r="H12" s="18"/>
      <c r="I12" s="18"/>
      <c r="J12" s="18"/>
      <c r="K12" s="18"/>
    </row>
    <row r="13" spans="1:11" hidden="1">
      <c r="A13" s="38" t="s">
        <v>57</v>
      </c>
      <c r="B13" s="38">
        <v>484.58</v>
      </c>
      <c r="C13" s="38"/>
      <c r="D13" s="38"/>
      <c r="E13" s="41">
        <f>Tabela3[[#This Row],[CIVIL]]+Tabela3[[#This Row],[PROTESTO/TABELION]]+Tabela3[[#This Row],[IMÓVEIS]]</f>
        <v>484.58</v>
      </c>
      <c r="F13" s="18"/>
      <c r="G13" s="18"/>
      <c r="H13" s="18"/>
      <c r="I13" s="18"/>
      <c r="J13" s="18"/>
      <c r="K13" s="18"/>
    </row>
    <row r="14" spans="1:11">
      <c r="A14" s="38" t="s">
        <v>61</v>
      </c>
      <c r="B14" s="38"/>
      <c r="C14" s="38"/>
      <c r="D14" s="38"/>
      <c r="E14" s="41">
        <f>Tabela3[[#This Row],[CIVIL]]+Tabela3[[#This Row],[PROTESTO/TABELION]]+Tabela3[[#This Row],[IMÓVEIS]]</f>
        <v>0</v>
      </c>
      <c r="F14" s="18"/>
      <c r="G14" s="18"/>
      <c r="H14" s="18"/>
      <c r="I14" s="18"/>
      <c r="J14" s="18"/>
      <c r="K14" s="18"/>
    </row>
    <row r="15" spans="1:11" hidden="1">
      <c r="A15" s="38" t="s">
        <v>59</v>
      </c>
      <c r="B15" s="38"/>
      <c r="C15" s="38"/>
      <c r="D15" s="38"/>
      <c r="E15" s="41">
        <f>Tabela3[[#This Row],[CIVIL]]+Tabela3[[#This Row],[PROTESTO/TABELION]]+Tabela3[[#This Row],[IMÓVEIS]]</f>
        <v>0</v>
      </c>
      <c r="F15" s="18"/>
      <c r="G15" s="18"/>
      <c r="H15" s="18"/>
      <c r="I15" s="18"/>
      <c r="J15" s="18"/>
      <c r="K15" s="18"/>
    </row>
    <row r="18" spans="1:1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>
      <c r="A19" s="25" t="s">
        <v>62</v>
      </c>
      <c r="B19" s="37" t="s">
        <v>63</v>
      </c>
      <c r="C19" s="37" t="s">
        <v>64</v>
      </c>
      <c r="D19" s="37" t="s">
        <v>65</v>
      </c>
      <c r="E19" s="37" t="s">
        <v>66</v>
      </c>
      <c r="F19" s="37" t="s">
        <v>67</v>
      </c>
      <c r="G19" s="37" t="s">
        <v>68</v>
      </c>
      <c r="H19" s="37" t="s">
        <v>69</v>
      </c>
      <c r="I19" s="43" t="s">
        <v>70</v>
      </c>
      <c r="J19" s="37" t="s">
        <v>71</v>
      </c>
      <c r="K19" s="37" t="s">
        <v>21</v>
      </c>
    </row>
    <row r="20" spans="1:11" hidden="1">
      <c r="A20" s="38" t="s">
        <v>31</v>
      </c>
      <c r="B20" s="39">
        <v>136464.19</v>
      </c>
      <c r="C20" s="39">
        <v>41051.800000000003</v>
      </c>
      <c r="D20" s="39">
        <v>140493.29999999999</v>
      </c>
      <c r="E20" s="39">
        <v>31115.49</v>
      </c>
      <c r="F20" s="39">
        <v>23318.9</v>
      </c>
      <c r="G20" s="39">
        <v>21231.599999999999</v>
      </c>
      <c r="H20" s="38"/>
      <c r="I20" s="38"/>
      <c r="J20" s="38"/>
      <c r="K20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393675.27999999997</v>
      </c>
    </row>
    <row r="21" spans="1:11" hidden="1">
      <c r="A21" s="38" t="s">
        <v>56</v>
      </c>
      <c r="B21" s="39">
        <v>9750.3799999999992</v>
      </c>
      <c r="C21" s="38"/>
      <c r="D21" s="38"/>
      <c r="E21" s="38"/>
      <c r="F21" s="38"/>
      <c r="G21" s="38"/>
      <c r="H21" s="38"/>
      <c r="I21" s="38"/>
      <c r="J21" s="38"/>
      <c r="K21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9750.3799999999992</v>
      </c>
    </row>
    <row r="22" spans="1:11" hidden="1">
      <c r="A22" s="38" t="s">
        <v>57</v>
      </c>
      <c r="B22" s="39">
        <v>9741.65</v>
      </c>
      <c r="C22" s="38"/>
      <c r="D22" s="38">
        <v>848.19</v>
      </c>
      <c r="E22" s="38"/>
      <c r="F22" s="38"/>
      <c r="G22" s="38"/>
      <c r="H22" s="38"/>
      <c r="I22" s="38"/>
      <c r="J22" s="38"/>
      <c r="K22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10589.84</v>
      </c>
    </row>
    <row r="23" spans="1:11">
      <c r="A23" s="38" t="s">
        <v>61</v>
      </c>
      <c r="B23" s="39">
        <v>56725.15</v>
      </c>
      <c r="C23" s="38"/>
      <c r="D23" s="38"/>
      <c r="E23" s="38"/>
      <c r="F23" s="38"/>
      <c r="G23" s="38"/>
      <c r="H23" s="39">
        <v>17491.77</v>
      </c>
      <c r="I23" s="39">
        <v>5988.88</v>
      </c>
      <c r="J23" s="39"/>
      <c r="K23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80205.8</v>
      </c>
    </row>
    <row r="24" spans="1:11" hidden="1">
      <c r="A24" s="38" t="s">
        <v>59</v>
      </c>
      <c r="B24" s="39">
        <v>9750.3799999999992</v>
      </c>
      <c r="C24" s="38"/>
      <c r="D24" s="38"/>
      <c r="E24" s="38"/>
      <c r="F24" s="38"/>
      <c r="G24" s="38"/>
      <c r="H24" s="38"/>
      <c r="I24" s="38"/>
      <c r="J24" s="38"/>
      <c r="K24" s="41">
        <f>Tabela35[[#This Row],[ BRASIL]]+Tabela35[[#This Row],[ BRASIL BESC]]+Tabela35[[#This Row],[CEF/LOT/ CORRESP]]+Tabela35[[#This Row],[ ITAU]]+Tabela35[[#This Row],[ HSBC]]+Tabela35[[#This Row],[ SANTANDER]]+Tabela35[[#This Row],[BRADESCO]]+Tabela35[[#This Row],[COOP SICOOB]]</f>
        <v>9750.3799999999992</v>
      </c>
    </row>
    <row r="25" spans="1:1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41"/>
    </row>
    <row r="26" spans="1:1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>
      <c r="A27" s="25" t="s">
        <v>72</v>
      </c>
      <c r="B27" s="37" t="s">
        <v>63</v>
      </c>
      <c r="C27" s="37" t="s">
        <v>64</v>
      </c>
      <c r="D27" s="37" t="s">
        <v>65</v>
      </c>
      <c r="E27" s="37" t="s">
        <v>66</v>
      </c>
      <c r="F27" s="37" t="s">
        <v>67</v>
      </c>
      <c r="G27" s="37" t="s">
        <v>68</v>
      </c>
      <c r="H27" s="37" t="s">
        <v>69</v>
      </c>
      <c r="I27" s="43" t="s">
        <v>70</v>
      </c>
      <c r="J27" s="37" t="s">
        <v>71</v>
      </c>
      <c r="K27" s="37" t="s">
        <v>21</v>
      </c>
    </row>
    <row r="28" spans="1:11" hidden="1">
      <c r="A28" s="38" t="s">
        <v>31</v>
      </c>
      <c r="B28" s="39">
        <v>147175.87</v>
      </c>
      <c r="C28" s="39">
        <v>44014.57</v>
      </c>
      <c r="D28" s="39">
        <v>149511.88</v>
      </c>
      <c r="E28" s="39">
        <v>36366.449999999997</v>
      </c>
      <c r="F28" s="39">
        <v>26470.97</v>
      </c>
      <c r="G28" s="39">
        <v>27926.89</v>
      </c>
      <c r="H28" s="39">
        <v>65283.98</v>
      </c>
      <c r="I28" s="39">
        <v>3710.19</v>
      </c>
      <c r="J28" s="39">
        <v>15033.21</v>
      </c>
      <c r="K28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515494.01</v>
      </c>
    </row>
    <row r="29" spans="1:11" hidden="1">
      <c r="A29" s="38" t="s">
        <v>56</v>
      </c>
      <c r="B29" s="38" t="s">
        <v>73</v>
      </c>
      <c r="C29" s="38"/>
      <c r="D29" s="38"/>
      <c r="E29" s="38"/>
      <c r="F29" s="38"/>
      <c r="G29" s="38"/>
      <c r="H29" s="38"/>
      <c r="I29" s="38"/>
      <c r="J29" s="38"/>
      <c r="K29" s="41" t="e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#VALUE!</v>
      </c>
    </row>
    <row r="30" spans="1:11" hidden="1">
      <c r="A30" s="38" t="s">
        <v>57</v>
      </c>
      <c r="B30" s="39">
        <v>8959.56</v>
      </c>
      <c r="C30" s="38"/>
      <c r="D30" s="38">
        <v>783.48</v>
      </c>
      <c r="E30" s="38"/>
      <c r="F30" s="38"/>
      <c r="G30" s="38"/>
      <c r="H30" s="38"/>
      <c r="I30" s="39">
        <v>1430.83</v>
      </c>
      <c r="J30" s="38"/>
      <c r="K30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11173.869999999999</v>
      </c>
    </row>
    <row r="31" spans="1:11">
      <c r="A31" s="38" t="s">
        <v>61</v>
      </c>
      <c r="B31" s="38"/>
      <c r="C31" s="38"/>
      <c r="D31" s="38"/>
      <c r="E31" s="38"/>
      <c r="F31" s="38"/>
      <c r="G31" s="38"/>
      <c r="H31" s="38"/>
      <c r="I31" s="38"/>
      <c r="J31" s="38"/>
      <c r="K31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0</v>
      </c>
    </row>
    <row r="32" spans="1:11" hidden="1">
      <c r="A32" s="38" t="s">
        <v>59</v>
      </c>
      <c r="B32" s="39">
        <v>10785.31</v>
      </c>
      <c r="C32" s="38"/>
      <c r="D32" s="38">
        <v>931.72</v>
      </c>
      <c r="E32" s="38"/>
      <c r="F32" s="38"/>
      <c r="G32" s="38"/>
      <c r="H32" s="38"/>
      <c r="I32" s="38"/>
      <c r="J32" s="38"/>
      <c r="K32" s="41">
        <f>Tabela356[[#This Row],[ BRASIL]]+Tabela356[[#This Row],[ BRASIL BESC]]+Tabela356[[#This Row],[CEF/LOT/ CORRESP]]+Tabela356[[#This Row],[ ITAU]]+Tabela356[[#This Row],[ HSBC]]+Tabela356[[#This Row],[ SANTANDER]]+Tabela356[[#This Row],[BRADESCO]]+Tabela356[[#This Row],[COOP SICOOB]]+Tabela356[[#This Row],[UNICRED]]</f>
        <v>11717.029999999999</v>
      </c>
    </row>
    <row r="33" spans="1:1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>
      <c r="A34" s="25" t="s">
        <v>74</v>
      </c>
      <c r="B34" s="25" t="s">
        <v>75</v>
      </c>
      <c r="C34" s="25" t="s">
        <v>76</v>
      </c>
      <c r="D34" s="25" t="s">
        <v>77</v>
      </c>
      <c r="E34" s="18"/>
      <c r="F34" s="18"/>
      <c r="G34" s="18"/>
      <c r="H34" s="18"/>
      <c r="I34" s="18"/>
      <c r="J34" s="18"/>
      <c r="K34" s="18"/>
    </row>
    <row r="35" spans="1:11" ht="30" hidden="1">
      <c r="A35" s="38" t="s">
        <v>31</v>
      </c>
      <c r="B35" s="39">
        <v>1631846.5</v>
      </c>
      <c r="C35" s="39">
        <v>1510344.01</v>
      </c>
      <c r="D35" s="44" t="s">
        <v>78</v>
      </c>
      <c r="E35" s="18"/>
      <c r="F35" s="18"/>
      <c r="G35" s="18"/>
      <c r="H35" s="18"/>
      <c r="I35" s="18"/>
      <c r="J35" s="18"/>
      <c r="K35" s="18"/>
    </row>
    <row r="36" spans="1:11" ht="30" hidden="1">
      <c r="A36" s="38" t="s">
        <v>56</v>
      </c>
      <c r="B36" s="39">
        <v>24810.12</v>
      </c>
      <c r="C36" s="39">
        <v>24876</v>
      </c>
      <c r="D36" s="42" t="s">
        <v>79</v>
      </c>
      <c r="E36" s="18"/>
      <c r="F36" s="18"/>
      <c r="G36" s="18"/>
      <c r="H36" s="18"/>
      <c r="I36" s="18"/>
      <c r="J36" s="18"/>
      <c r="K36" s="18"/>
    </row>
    <row r="37" spans="1:11" ht="30" hidden="1">
      <c r="A37" s="38" t="s">
        <v>57</v>
      </c>
      <c r="B37" s="39"/>
      <c r="C37" s="39">
        <v>150604.16</v>
      </c>
      <c r="D37" s="42" t="s">
        <v>80</v>
      </c>
      <c r="E37" s="18"/>
      <c r="F37" s="18"/>
      <c r="G37" s="18"/>
      <c r="H37" s="18"/>
      <c r="I37" s="18"/>
      <c r="J37" s="18"/>
      <c r="K37" s="18"/>
    </row>
    <row r="38" spans="1:11">
      <c r="A38" s="38" t="s">
        <v>61</v>
      </c>
      <c r="B38" s="39">
        <v>645759.38</v>
      </c>
      <c r="C38" s="39">
        <v>738204.09</v>
      </c>
      <c r="D38" s="42" t="s">
        <v>81</v>
      </c>
      <c r="E38" s="18"/>
      <c r="F38" s="18"/>
      <c r="G38" s="18"/>
      <c r="H38" s="18"/>
      <c r="I38" s="18"/>
      <c r="J38" s="18"/>
      <c r="K38" s="18"/>
    </row>
    <row r="39" spans="1:11" ht="30" hidden="1">
      <c r="A39" s="38" t="s">
        <v>59</v>
      </c>
      <c r="B39" s="39">
        <v>190590.28</v>
      </c>
      <c r="C39" s="39">
        <v>142546</v>
      </c>
      <c r="D39" s="42" t="s">
        <v>80</v>
      </c>
      <c r="E39" s="18"/>
      <c r="F39" s="18"/>
      <c r="G39" s="18"/>
      <c r="H39" s="18"/>
      <c r="I39" s="18"/>
      <c r="J39" s="18"/>
      <c r="K39" s="18"/>
    </row>
    <row r="40" spans="1:11">
      <c r="A40" s="38"/>
      <c r="B40" s="39"/>
      <c r="C40" s="39"/>
      <c r="D40" s="42"/>
      <c r="E40" s="18"/>
      <c r="F40" s="18"/>
      <c r="G40" s="18"/>
      <c r="H40" s="18"/>
      <c r="I40" s="18"/>
      <c r="J40" s="18"/>
      <c r="K40" s="18"/>
    </row>
    <row r="41" spans="1:1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>
      <c r="A42" s="25" t="s">
        <v>82</v>
      </c>
      <c r="B42" s="25" t="s">
        <v>75</v>
      </c>
      <c r="C42" s="25" t="s">
        <v>76</v>
      </c>
      <c r="D42" s="25" t="s">
        <v>83</v>
      </c>
      <c r="E42" s="18"/>
      <c r="F42" s="18"/>
      <c r="G42" s="18"/>
      <c r="H42" s="18"/>
      <c r="I42" s="18"/>
      <c r="J42" s="18"/>
      <c r="K42" s="18"/>
    </row>
    <row r="43" spans="1:11" hidden="1">
      <c r="A43" s="38" t="s">
        <v>31</v>
      </c>
      <c r="B43" s="38"/>
      <c r="C43" s="39">
        <v>1776009.99</v>
      </c>
      <c r="D43" s="39">
        <v>1928896</v>
      </c>
      <c r="E43" s="18"/>
      <c r="F43" s="18"/>
      <c r="G43" s="18"/>
      <c r="H43" s="18"/>
      <c r="I43" s="18"/>
      <c r="J43" s="18"/>
      <c r="K43" s="18"/>
    </row>
    <row r="44" spans="1:11" hidden="1">
      <c r="A44" s="38" t="s">
        <v>56</v>
      </c>
      <c r="B44" s="39">
        <v>30044.59</v>
      </c>
      <c r="C44" s="39">
        <v>30044.59</v>
      </c>
      <c r="D44" s="39">
        <v>21630</v>
      </c>
      <c r="E44" s="18"/>
      <c r="F44" s="18"/>
      <c r="G44" s="18"/>
      <c r="H44" s="18"/>
      <c r="I44" s="18"/>
      <c r="J44" s="18"/>
      <c r="K44" s="18"/>
    </row>
    <row r="45" spans="1:11" hidden="1">
      <c r="A45" s="38" t="s">
        <v>57</v>
      </c>
      <c r="B45" s="39">
        <v>110970.41</v>
      </c>
      <c r="C45" s="39">
        <v>152970.41</v>
      </c>
      <c r="D45" s="39">
        <v>110970.41</v>
      </c>
      <c r="E45" s="18"/>
      <c r="F45" s="18"/>
      <c r="G45" s="18"/>
      <c r="H45" s="18"/>
      <c r="I45" s="18"/>
      <c r="J45" s="18"/>
      <c r="K45" s="18"/>
    </row>
    <row r="46" spans="1:11">
      <c r="A46" s="38" t="s">
        <v>61</v>
      </c>
      <c r="B46" s="38"/>
      <c r="C46" s="38"/>
      <c r="D46" s="38"/>
      <c r="E46" s="18"/>
      <c r="F46" s="18"/>
      <c r="G46" s="18"/>
      <c r="H46" s="18"/>
      <c r="I46" s="18"/>
      <c r="J46" s="18"/>
      <c r="K46" s="18"/>
    </row>
    <row r="47" spans="1:11" hidden="1">
      <c r="A47" s="38" t="s">
        <v>59</v>
      </c>
      <c r="B47" s="38"/>
      <c r="C47" s="38"/>
      <c r="D47" s="38"/>
      <c r="E47" s="18"/>
      <c r="F47" s="18"/>
      <c r="G47" s="18"/>
      <c r="H47" s="18"/>
      <c r="I47" s="18"/>
      <c r="J47" s="18"/>
      <c r="K47" s="18"/>
    </row>
    <row r="48" spans="1:1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</sheetData>
  <mergeCells count="1">
    <mergeCell ref="A1:K1"/>
  </mergeCells>
  <pageMargins left="0.511811024" right="0.511811024" top="0.78740157499999996" bottom="0.78740157499999996" header="0.31496062000000002" footer="0.31496062000000002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RELATÓRIO GERAL</vt:lpstr>
      <vt:lpstr>VA</vt:lpstr>
      <vt:lpstr>IPM</vt:lpstr>
      <vt:lpstr>ICMS</vt:lpstr>
      <vt:lpstr>ITR</vt:lpstr>
      <vt:lpstr>FPM</vt:lpstr>
      <vt:lpstr>IPVA</vt:lpstr>
      <vt:lpstr>Plan8</vt:lpstr>
      <vt:lpstr>TRIB MUNIC </vt:lpstr>
      <vt:lpstr>MOV ECONÔMICO</vt:lpstr>
      <vt:lpstr>'MOV ECONÔMICO'!Area_de_impressao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Amurc</dc:creator>
  <cp:lastModifiedBy>Amurc</cp:lastModifiedBy>
  <cp:lastPrinted>2017-05-04T19:40:42Z</cp:lastPrinted>
  <dcterms:created xsi:type="dcterms:W3CDTF">2016-10-24T17:06:43Z</dcterms:created>
  <dcterms:modified xsi:type="dcterms:W3CDTF">2017-06-07T20:31:43Z</dcterms:modified>
</cp:coreProperties>
</file>